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co.local\rcoshare\UsersFolderRedirection\Liz.Price\Desktop\"/>
    </mc:Choice>
  </mc:AlternateContent>
  <workbookProtection workbookAlgorithmName="SHA-512" workbookHashValue="us6R/uoGY56hgwrCWRu1GjkOhQdsd3vLwRuTYNJLT8JeOQG0Df2s18vfUS7WzcwVT/qn57haPXT3gUjk7TaJ7w==" workbookSaltValue="JK5I+h4QvrGXUoOVGb3KIg==" workbookSpinCount="100000" lockStructure="1"/>
  <bookViews>
    <workbookView xWindow="0" yWindow="0" windowWidth="6144" windowHeight="1692"/>
  </bookViews>
  <sheets>
    <sheet name="Worforce model" sheetId="1" r:id="rId1"/>
    <sheet name="Sheet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2" l="1"/>
  <c r="A16" i="2"/>
  <c r="C23" i="1" l="1"/>
  <c r="D36" i="1" l="1"/>
  <c r="F3" i="2"/>
  <c r="F4" i="2"/>
  <c r="F5" i="2"/>
  <c r="F6" i="2"/>
  <c r="F7" i="2"/>
  <c r="F8" i="2"/>
  <c r="F9" i="2"/>
  <c r="F10" i="2"/>
  <c r="F11" i="2"/>
  <c r="F2" i="2"/>
  <c r="E2" i="2" a="1"/>
  <c r="E2" i="2" s="1"/>
  <c r="D2" i="2" s="1"/>
  <c r="D3" i="2"/>
  <c r="D4" i="2"/>
  <c r="D5" i="2"/>
  <c r="D6" i="2"/>
  <c r="D7" i="2"/>
  <c r="D8" i="2"/>
  <c r="D9" i="2"/>
  <c r="D10" i="2"/>
  <c r="D11" i="2"/>
  <c r="D38" i="1" l="1"/>
  <c r="D34" i="1"/>
  <c r="D39" i="1"/>
  <c r="D35" i="1"/>
  <c r="D42" i="1"/>
  <c r="D41" i="1"/>
  <c r="D37" i="1"/>
  <c r="D40" i="1"/>
  <c r="F12" i="1"/>
  <c r="F16" i="1" s="1"/>
  <c r="C28" i="1" l="1"/>
  <c r="E35" i="1"/>
  <c r="F35" i="1" s="1"/>
  <c r="C51" i="1" s="1"/>
  <c r="E36" i="1"/>
  <c r="F36" i="1" s="1"/>
  <c r="C52" i="1" s="1"/>
  <c r="E37" i="1"/>
  <c r="F37" i="1" s="1"/>
  <c r="C53" i="1" s="1"/>
  <c r="E38" i="1"/>
  <c r="F38" i="1" s="1"/>
  <c r="C54" i="1" s="1"/>
  <c r="E39" i="1"/>
  <c r="F39" i="1" s="1"/>
  <c r="C55" i="1" s="1"/>
  <c r="E40" i="1"/>
  <c r="F40" i="1" s="1"/>
  <c r="C56" i="1" s="1"/>
  <c r="E41" i="1"/>
  <c r="F41" i="1" s="1"/>
  <c r="C57" i="1" s="1"/>
  <c r="E42" i="1"/>
  <c r="F42" i="1" s="1"/>
  <c r="C58" i="1" s="1"/>
  <c r="E34" i="1"/>
  <c r="F34" i="1" s="1"/>
  <c r="C50" i="1" s="1"/>
  <c r="I57" i="1" l="1"/>
  <c r="G57" i="1"/>
  <c r="I53" i="1"/>
  <c r="G53" i="1"/>
  <c r="I56" i="1"/>
  <c r="G56" i="1"/>
  <c r="G52" i="1"/>
  <c r="I52" i="1"/>
  <c r="I50" i="1"/>
  <c r="G50" i="1"/>
  <c r="G55" i="1"/>
  <c r="I55" i="1"/>
  <c r="G51" i="1"/>
  <c r="I51" i="1"/>
  <c r="I58" i="1"/>
  <c r="G58" i="1"/>
  <c r="I54" i="1"/>
  <c r="G54" i="1"/>
  <c r="M51" i="1"/>
  <c r="N51" i="1" s="1"/>
  <c r="D51" i="1"/>
  <c r="K51" i="1" s="1"/>
  <c r="M58" i="1"/>
  <c r="N58" i="1" s="1"/>
  <c r="D58" i="1"/>
  <c r="K58" i="1" s="1"/>
  <c r="M54" i="1"/>
  <c r="N54" i="1" s="1"/>
  <c r="D54" i="1"/>
  <c r="K54" i="1" s="1"/>
  <c r="M57" i="1"/>
  <c r="N57" i="1" s="1"/>
  <c r="D57" i="1"/>
  <c r="K57" i="1" s="1"/>
  <c r="M53" i="1"/>
  <c r="N53" i="1" s="1"/>
  <c r="D53" i="1"/>
  <c r="K53" i="1" s="1"/>
  <c r="M56" i="1"/>
  <c r="N56" i="1" s="1"/>
  <c r="D56" i="1"/>
  <c r="K56" i="1" s="1"/>
  <c r="M52" i="1"/>
  <c r="N52" i="1" s="1"/>
  <c r="D52" i="1"/>
  <c r="K52" i="1" s="1"/>
  <c r="M55" i="1"/>
  <c r="N55" i="1" s="1"/>
  <c r="D55" i="1"/>
  <c r="K55" i="1" s="1"/>
  <c r="M50" i="1"/>
  <c r="N50" i="1" s="1"/>
  <c r="D50" i="1"/>
  <c r="C11" i="2"/>
  <c r="C10" i="2"/>
  <c r="C9" i="2"/>
  <c r="C8" i="2"/>
  <c r="C7" i="2"/>
  <c r="C6" i="2"/>
  <c r="C5" i="2"/>
  <c r="C4" i="2"/>
  <c r="C3" i="2"/>
  <c r="C2" i="2"/>
  <c r="H50" i="1" l="1"/>
  <c r="K50" i="1"/>
  <c r="J54" i="1"/>
  <c r="H54" i="1"/>
  <c r="H57" i="1"/>
  <c r="J57" i="1"/>
  <c r="L57" i="1" s="1"/>
  <c r="H51" i="1"/>
  <c r="J51" i="1"/>
  <c r="L51" i="1" s="1"/>
  <c r="H52" i="1"/>
  <c r="J52" i="1"/>
  <c r="L52" i="1" s="1"/>
  <c r="H56" i="1"/>
  <c r="J56" i="1"/>
  <c r="L56" i="1" s="1"/>
  <c r="J58" i="1"/>
  <c r="H58" i="1"/>
  <c r="J50" i="1"/>
  <c r="H55" i="1"/>
  <c r="J55" i="1"/>
  <c r="L55" i="1" s="1"/>
  <c r="H53" i="1"/>
  <c r="J53" i="1"/>
  <c r="L53" i="1" s="1"/>
  <c r="E53" i="1"/>
  <c r="F53" i="1" s="1"/>
  <c r="E52" i="1"/>
  <c r="F52" i="1" s="1"/>
  <c r="E56" i="1"/>
  <c r="F56" i="1" s="1"/>
  <c r="E57" i="1"/>
  <c r="F57" i="1" s="1"/>
  <c r="L54" i="1"/>
  <c r="E54" i="1"/>
  <c r="F54" i="1" s="1"/>
  <c r="E51" i="1"/>
  <c r="F51" i="1" s="1"/>
  <c r="L58" i="1"/>
  <c r="E58" i="1"/>
  <c r="F58" i="1" s="1"/>
  <c r="E55" i="1"/>
  <c r="F55" i="1" s="1"/>
  <c r="E50" i="1"/>
  <c r="F50" i="1" s="1"/>
  <c r="L50" i="1" l="1"/>
  <c r="E11" i="2"/>
  <c r="E10" i="2"/>
  <c r="E9" i="2"/>
  <c r="E8" i="2"/>
  <c r="E7" i="2"/>
  <c r="E6" i="2"/>
  <c r="E5" i="2"/>
  <c r="E4" i="2"/>
  <c r="E3" i="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<sst xmlns="http://schemas.openxmlformats.org/spreadsheetml/2006/main" count="96" uniqueCount="52">
  <si>
    <t>Percentage of total cataract workload</t>
  </si>
  <si>
    <t>Year</t>
  </si>
  <si>
    <t>2019-20</t>
  </si>
  <si>
    <t>2020-21</t>
  </si>
  <si>
    <t>2021-22</t>
  </si>
  <si>
    <t>2022-23</t>
  </si>
  <si>
    <t>2023-24</t>
  </si>
  <si>
    <t>2024-25</t>
  </si>
  <si>
    <t>2025-26</t>
  </si>
  <si>
    <t>2026-27</t>
  </si>
  <si>
    <t>2027-28</t>
  </si>
  <si>
    <t>2028-29</t>
  </si>
  <si>
    <t>Standard</t>
  </si>
  <si>
    <t>Community</t>
  </si>
  <si>
    <t>Training</t>
  </si>
  <si>
    <t>Current Year</t>
  </si>
  <si>
    <t>Cataract requirement</t>
  </si>
  <si>
    <t>Population and cataract requirement predictions</t>
  </si>
  <si>
    <t>Healthcare assistant (hours)</t>
  </si>
  <si>
    <t>Population over 50</t>
  </si>
  <si>
    <t>Total Population (all-ages)</t>
  </si>
  <si>
    <t>Community optometrist (appointments)</t>
  </si>
  <si>
    <t>Surgical</t>
  </si>
  <si>
    <t>Pre-assessment clinics</t>
  </si>
  <si>
    <t>Theatre sessions</t>
  </si>
  <si>
    <t>Population Figures</t>
  </si>
  <si>
    <t>Workforce Requirements</t>
  </si>
  <si>
    <t>Assessment Clinics</t>
  </si>
  <si>
    <t>Surgical Lists</t>
  </si>
  <si>
    <t>Local provision proportion</t>
  </si>
  <si>
    <t>UK population</t>
  </si>
  <si>
    <t>UK population over 50</t>
  </si>
  <si>
    <t>Number of cataracts</t>
  </si>
  <si>
    <t>ISBCS</t>
  </si>
  <si>
    <t>Patient Pathways</t>
  </si>
  <si>
    <t>Proportion of local NHS provision</t>
  </si>
  <si>
    <t>Annual</t>
  </si>
  <si>
    <t xml:space="preserve">Weekly </t>
  </si>
  <si>
    <t>This model provides predictions based on any defined population, either national, regional or local, but can also be used to improve the level of provision where resources are fixed (eg limits on available theatre time).</t>
  </si>
  <si>
    <t>Total</t>
  </si>
  <si>
    <t>Lookup fields</t>
  </si>
  <si>
    <t>Cataract Workforce Calculator</t>
  </si>
  <si>
    <t>Session requirements 
per surgical list</t>
  </si>
  <si>
    <t>Cataract extractions 
per list</t>
  </si>
  <si>
    <t>Population Cataract 
extraction requirement</t>
  </si>
  <si>
    <t>Predicted Cataract 
extraction requirement</t>
  </si>
  <si>
    <t>Population 
over 50</t>
  </si>
  <si>
    <t>Nurse 
(Hours)</t>
  </si>
  <si>
    <t>Ophthalmologist 
(sessions)</t>
  </si>
  <si>
    <t>HCA 
(hours)</t>
  </si>
  <si>
    <t>Nurse 
(hours)</t>
  </si>
  <si>
    <r>
      <t>Please refer to the</t>
    </r>
    <r>
      <rPr>
        <b/>
        <sz val="12"/>
        <color theme="7"/>
        <rFont val="Calibri (Body)"/>
      </rPr>
      <t xml:space="preserve"> </t>
    </r>
    <r>
      <rPr>
        <b/>
        <u/>
        <sz val="12"/>
        <color theme="7"/>
        <rFont val="Calibri (Body)"/>
      </rPr>
      <t>instructional video on YouTube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</si>
</sst>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numFmts>
  <fonts count="52">
    <font>
      <sz val="11"/>
      <color theme="1"/>
      <name val="Calibri"/>
      <family val="2"/>
      <scheme val="minor"/>
    </font>
    <font>
      <sz val="12"/>
      <color theme="1"/>
      <name val="Calibri"/>
      <family val="2"/>
      <scheme val="minor"/>
    </font>
    <font>
      <sz val="11"/>
      <color rgb="FFFF0000"/>
      <name val="Calibri"/>
      <family val="2"/>
      <scheme val="minor"/>
    </font>
    <font>
      <sz val="11"/>
      <color theme="9" tint="-0.249977111117893"/>
      <name val="Calibri"/>
      <family val="2"/>
      <scheme val="minor"/>
    </font>
    <font>
      <sz val="11"/>
      <color rgb="FFC00000"/>
      <name val="Calibri"/>
      <family val="2"/>
      <scheme val="minor"/>
    </font>
    <font>
      <sz val="11"/>
      <color theme="1"/>
      <name val="Calibri"/>
      <family val="2"/>
      <scheme val="minor"/>
    </font>
    <font>
      <sz val="11"/>
      <color theme="0"/>
      <name val="Calibri"/>
      <family val="2"/>
      <scheme val="minor"/>
    </font>
    <font>
      <sz val="10"/>
      <name val="Arial"/>
      <family val="2"/>
    </font>
    <font>
      <sz val="10"/>
      <name val="Courier"/>
      <family val="3"/>
    </font>
    <font>
      <sz val="11"/>
      <name val="Arial"/>
      <family val="2"/>
    </font>
    <font>
      <u/>
      <sz val="10"/>
      <color indexed="12"/>
      <name val="Arial"/>
      <family val="2"/>
    </font>
    <font>
      <sz val="10"/>
      <name val="MS Sans Serif"/>
      <family val="2"/>
    </font>
    <font>
      <u/>
      <sz val="11"/>
      <color theme="10"/>
      <name val="Calibri"/>
      <family val="2"/>
    </font>
    <font>
      <sz val="11"/>
      <name val="Calibri"/>
      <family val="2"/>
      <scheme val="minor"/>
    </font>
    <font>
      <sz val="14"/>
      <color theme="1"/>
      <name val="Calibri"/>
      <family val="2"/>
      <scheme val="minor"/>
    </font>
    <font>
      <sz val="12"/>
      <color theme="0"/>
      <name val="Calibri"/>
      <family val="2"/>
      <scheme val="minor"/>
    </font>
    <font>
      <sz val="14"/>
      <color rgb="FFFF0000"/>
      <name val="Calibri"/>
      <family val="2"/>
      <scheme val="minor"/>
    </font>
    <font>
      <sz val="14"/>
      <color theme="0"/>
      <name val="Calibri"/>
      <family val="2"/>
      <scheme val="minor"/>
    </font>
    <font>
      <sz val="16"/>
      <color theme="1"/>
      <name val="Calibri"/>
      <family val="2"/>
      <scheme val="minor"/>
    </font>
    <font>
      <b/>
      <sz val="16"/>
      <color rgb="FFFF0000"/>
      <name val="Calibri"/>
      <family val="2"/>
      <scheme val="minor"/>
    </font>
    <font>
      <sz val="14"/>
      <color theme="4" tint="-0.249977111117893"/>
      <name val="Calibri"/>
      <family val="2"/>
      <scheme val="minor"/>
    </font>
    <font>
      <sz val="14"/>
      <color rgb="FFFE4B4B"/>
      <name val="Calibri"/>
      <family val="2"/>
      <scheme val="minor"/>
    </font>
    <font>
      <sz val="14"/>
      <color theme="9" tint="-0.249977111117893"/>
      <name val="Calibri"/>
      <family val="2"/>
      <scheme val="minor"/>
    </font>
    <font>
      <b/>
      <sz val="16"/>
      <color theme="1"/>
      <name val="Calibri"/>
      <family val="2"/>
      <scheme val="minor"/>
    </font>
    <font>
      <sz val="8"/>
      <name val="Calibri"/>
      <family val="2"/>
      <scheme val="minor"/>
    </font>
    <font>
      <sz val="13"/>
      <color theme="1"/>
      <name val="Calibri"/>
      <family val="2"/>
      <scheme val="minor"/>
    </font>
    <font>
      <sz val="14"/>
      <color theme="8"/>
      <name val="Calibri"/>
      <family val="2"/>
      <scheme val="minor"/>
    </font>
    <font>
      <sz val="14"/>
      <color theme="7"/>
      <name val="Calibri"/>
      <family val="2"/>
      <scheme val="minor"/>
    </font>
    <font>
      <b/>
      <sz val="11"/>
      <color theme="0"/>
      <name val="Calibri"/>
      <family val="2"/>
      <scheme val="minor"/>
    </font>
    <font>
      <b/>
      <sz val="18"/>
      <color theme="0"/>
      <name val="Calibri"/>
      <family val="2"/>
      <scheme val="minor"/>
    </font>
    <font>
      <sz val="16"/>
      <color theme="8"/>
      <name val="Calibri"/>
      <family val="2"/>
      <scheme val="minor"/>
    </font>
    <font>
      <sz val="16"/>
      <color rgb="FFC00000"/>
      <name val="Calibri"/>
      <family val="2"/>
      <scheme val="minor"/>
    </font>
    <font>
      <sz val="10"/>
      <color theme="0"/>
      <name val="Calibri"/>
      <family val="2"/>
      <scheme val="minor"/>
    </font>
    <font>
      <sz val="10"/>
      <color theme="9" tint="-0.249977111117893"/>
      <name val="Calibri"/>
      <family val="2"/>
      <scheme val="minor"/>
    </font>
    <font>
      <sz val="10"/>
      <color theme="1"/>
      <name val="Calibri"/>
      <family val="2"/>
      <scheme val="minor"/>
    </font>
    <font>
      <sz val="12"/>
      <color theme="7"/>
      <name val="Calibri"/>
      <family val="2"/>
      <scheme val="minor"/>
    </font>
    <font>
      <b/>
      <sz val="12"/>
      <color theme="7"/>
      <name val="Calibri"/>
      <family val="2"/>
      <scheme val="minor"/>
    </font>
    <font>
      <b/>
      <sz val="14"/>
      <color theme="1"/>
      <name val="Calibri"/>
      <family val="2"/>
      <scheme val="minor"/>
    </font>
    <font>
      <sz val="10"/>
      <color rgb="FFFF0000"/>
      <name val="Calibri"/>
      <family val="2"/>
      <scheme val="minor"/>
    </font>
    <font>
      <sz val="12"/>
      <color rgb="FFFF0000"/>
      <name val="Calibri"/>
      <family val="2"/>
      <scheme val="minor"/>
    </font>
    <font>
      <sz val="12"/>
      <color theme="4" tint="-0.249977111117893"/>
      <name val="Calibri"/>
      <family val="2"/>
      <scheme val="minor"/>
    </font>
    <font>
      <sz val="12"/>
      <color rgb="FFFE4B4B"/>
      <name val="Calibri"/>
      <family val="2"/>
      <scheme val="minor"/>
    </font>
    <font>
      <b/>
      <sz val="14"/>
      <color rgb="FFFF0000"/>
      <name val="Calibri"/>
      <family val="2"/>
      <scheme val="minor"/>
    </font>
    <font>
      <b/>
      <sz val="12"/>
      <color theme="0"/>
      <name val="Calibri"/>
      <family val="2"/>
      <scheme val="minor"/>
    </font>
    <font>
      <sz val="9"/>
      <color theme="0"/>
      <name val="Calibri"/>
      <family val="2"/>
      <scheme val="minor"/>
    </font>
    <font>
      <b/>
      <sz val="22"/>
      <color theme="7"/>
      <name val="Calibri"/>
      <family val="2"/>
      <scheme val="minor"/>
    </font>
    <font>
      <b/>
      <sz val="12"/>
      <color rgb="FFFE4B4B"/>
      <name val="Calibri"/>
      <family val="2"/>
      <scheme val="minor"/>
    </font>
    <font>
      <b/>
      <sz val="14"/>
      <color theme="5"/>
      <name val="Calibri"/>
      <family val="2"/>
      <scheme val="minor"/>
    </font>
    <font>
      <sz val="16"/>
      <color theme="5"/>
      <name val="Calibri"/>
      <family val="2"/>
      <scheme val="minor"/>
    </font>
    <font>
      <b/>
      <sz val="12"/>
      <color theme="1"/>
      <name val="Calibri"/>
      <family val="2"/>
      <scheme val="minor"/>
    </font>
    <font>
      <b/>
      <u/>
      <sz val="12"/>
      <color theme="7"/>
      <name val="Calibri (Body)"/>
    </font>
    <font>
      <b/>
      <sz val="12"/>
      <color theme="7"/>
      <name val="Calibri (Body)"/>
    </font>
  </fonts>
  <fills count="11">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s>
  <borders count="33">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right/>
      <top/>
      <bottom style="dashed">
        <color theme="0"/>
      </bottom>
      <diagonal/>
    </border>
    <border>
      <left/>
      <right/>
      <top style="dashed">
        <color theme="0"/>
      </top>
      <bottom style="dashed">
        <color theme="0"/>
      </bottom>
      <diagonal/>
    </border>
    <border>
      <left/>
      <right/>
      <top style="dashed">
        <color theme="0"/>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top/>
      <bottom style="dashed">
        <color theme="0"/>
      </bottom>
      <diagonal/>
    </border>
    <border>
      <left/>
      <right style="thin">
        <color theme="0"/>
      </right>
      <top/>
      <bottom style="dashed">
        <color theme="0"/>
      </bottom>
      <diagonal/>
    </border>
    <border>
      <left style="thin">
        <color theme="0"/>
      </left>
      <right/>
      <top style="dashed">
        <color theme="0"/>
      </top>
      <bottom style="dashed">
        <color theme="0"/>
      </bottom>
      <diagonal/>
    </border>
    <border>
      <left/>
      <right style="thin">
        <color theme="0"/>
      </right>
      <top style="dashed">
        <color theme="0"/>
      </top>
      <bottom style="dashed">
        <color theme="0"/>
      </bottom>
      <diagonal/>
    </border>
    <border>
      <left/>
      <right style="dashed">
        <color theme="0"/>
      </right>
      <top style="dashed">
        <color theme="0"/>
      </top>
      <bottom/>
      <diagonal/>
    </border>
    <border>
      <left style="dashed">
        <color theme="0"/>
      </left>
      <right/>
      <top style="dashed">
        <color theme="0"/>
      </top>
      <bottom/>
      <diagonal/>
    </border>
    <border>
      <left/>
      <right style="dashed">
        <color theme="0"/>
      </right>
      <top/>
      <bottom/>
      <diagonal/>
    </border>
    <border>
      <left style="dashed">
        <color theme="0"/>
      </left>
      <right/>
      <top/>
      <bottom/>
      <diagonal/>
    </border>
    <border>
      <left/>
      <right style="thin">
        <color theme="5"/>
      </right>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dashed">
        <color theme="0"/>
      </right>
      <top style="dashed">
        <color theme="0"/>
      </top>
      <bottom/>
      <diagonal/>
    </border>
    <border>
      <left style="thin">
        <color theme="0"/>
      </left>
      <right style="dashed">
        <color theme="0"/>
      </right>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s>
  <cellStyleXfs count="8">
    <xf numFmtId="0" fontId="0" fillId="0" borderId="0"/>
    <xf numFmtId="0" fontId="7" fillId="0" borderId="0"/>
    <xf numFmtId="0" fontId="1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5" fillId="0" borderId="0"/>
    <xf numFmtId="0" fontId="5" fillId="0" borderId="0"/>
    <xf numFmtId="0" fontId="11" fillId="0" borderId="0"/>
    <xf numFmtId="164" fontId="8" fillId="0" borderId="0"/>
  </cellStyleXfs>
  <cellXfs count="185">
    <xf numFmtId="0" fontId="0" fillId="0" borderId="0" xfId="0"/>
    <xf numFmtId="0" fontId="0" fillId="0" borderId="0" xfId="0" applyAlignment="1">
      <alignment wrapText="1" shrinkToFit="1"/>
    </xf>
    <xf numFmtId="0" fontId="2" fillId="0" borderId="0" xfId="0" applyFont="1"/>
    <xf numFmtId="1" fontId="2" fillId="0" borderId="0" xfId="0" applyNumberFormat="1" applyFont="1"/>
    <xf numFmtId="3" fontId="9" fillId="0" borderId="0" xfId="7" applyNumberFormat="1" applyFont="1" applyFill="1" applyAlignment="1" applyProtection="1">
      <alignment horizontal="right"/>
      <protection locked="0"/>
    </xf>
    <xf numFmtId="0" fontId="0" fillId="0" borderId="0" xfId="0" applyAlignment="1">
      <alignment horizontal="center" wrapText="1"/>
    </xf>
    <xf numFmtId="0" fontId="14" fillId="0" borderId="0" xfId="0" applyFont="1" applyFill="1" applyAlignment="1" applyProtection="1">
      <alignment vertical="center" wrapText="1" shrinkToFit="1"/>
      <protection hidden="1"/>
    </xf>
    <xf numFmtId="0" fontId="14" fillId="0" borderId="0" xfId="0" applyFont="1" applyBorder="1" applyAlignment="1" applyProtection="1">
      <alignment vertical="center" wrapText="1" shrinkToFit="1"/>
      <protection hidden="1"/>
    </xf>
    <xf numFmtId="0" fontId="0" fillId="0" borderId="0" xfId="0" applyAlignment="1" applyProtection="1">
      <alignment wrapText="1" shrinkToFit="1"/>
    </xf>
    <xf numFmtId="0" fontId="0" fillId="0" borderId="0" xfId="0" applyProtection="1"/>
    <xf numFmtId="0" fontId="6" fillId="0" borderId="0" xfId="0" applyFont="1" applyAlignment="1" applyProtection="1">
      <alignment wrapText="1" shrinkToFit="1"/>
    </xf>
    <xf numFmtId="0" fontId="6" fillId="2" borderId="0" xfId="0" applyFont="1" applyFill="1" applyBorder="1" applyAlignment="1" applyProtection="1">
      <alignment vertical="center" wrapText="1" shrinkToFit="1"/>
    </xf>
    <xf numFmtId="0" fontId="6" fillId="0" borderId="0" xfId="0" applyFont="1" applyAlignment="1" applyProtection="1">
      <alignment vertical="center" wrapText="1" shrinkToFit="1"/>
    </xf>
    <xf numFmtId="0" fontId="13" fillId="0" borderId="0" xfId="0" applyFont="1" applyAlignment="1" applyProtection="1">
      <alignment vertical="center" wrapText="1" shrinkToFit="1"/>
    </xf>
    <xf numFmtId="0" fontId="0" fillId="0" borderId="0" xfId="0" applyAlignment="1" applyProtection="1">
      <alignment vertical="center" wrapText="1" shrinkToFit="1"/>
    </xf>
    <xf numFmtId="0" fontId="0" fillId="0" borderId="0" xfId="0" applyAlignment="1" applyProtection="1">
      <alignment vertical="center"/>
    </xf>
    <xf numFmtId="0" fontId="0" fillId="2" borderId="0" xfId="0" applyFill="1" applyAlignment="1" applyProtection="1">
      <alignment vertical="center"/>
    </xf>
    <xf numFmtId="1" fontId="4" fillId="0" borderId="0" xfId="0" applyNumberFormat="1" applyFont="1" applyFill="1" applyAlignment="1" applyProtection="1">
      <alignment horizontal="center" wrapText="1" shrinkToFit="1"/>
    </xf>
    <xf numFmtId="0" fontId="4" fillId="0" borderId="0" xfId="0" applyFont="1" applyFill="1" applyAlignment="1" applyProtection="1">
      <alignment wrapText="1" shrinkToFit="1"/>
    </xf>
    <xf numFmtId="0" fontId="3" fillId="0" borderId="0" xfId="0" applyFont="1" applyFill="1" applyAlignment="1" applyProtection="1">
      <alignment horizontal="center" vertical="center" wrapText="1" shrinkToFit="1"/>
    </xf>
    <xf numFmtId="9" fontId="0" fillId="0" borderId="0" xfId="0" applyNumberFormat="1" applyAlignment="1" applyProtection="1">
      <alignment vertical="center" wrapText="1" shrinkToFit="1"/>
    </xf>
    <xf numFmtId="1" fontId="2" fillId="0" borderId="0" xfId="0" applyNumberFormat="1" applyFont="1" applyFill="1" applyAlignment="1" applyProtection="1">
      <alignment wrapText="1" shrinkToFit="1"/>
    </xf>
    <xf numFmtId="0" fontId="0" fillId="0" borderId="0" xfId="0" applyFill="1" applyAlignment="1" applyProtection="1">
      <alignment horizontal="center" vertical="center" wrapText="1" shrinkToFit="1"/>
    </xf>
    <xf numFmtId="0" fontId="0" fillId="4" borderId="0" xfId="0" applyFill="1" applyAlignment="1" applyProtection="1">
      <alignment horizontal="center" vertical="center" wrapText="1" shrinkToFit="1"/>
    </xf>
    <xf numFmtId="0" fontId="16" fillId="4" borderId="7" xfId="0" applyFont="1" applyFill="1" applyBorder="1" applyAlignment="1" applyProtection="1">
      <alignment horizontal="center"/>
    </xf>
    <xf numFmtId="0" fontId="0" fillId="0" borderId="0" xfId="0" applyFill="1" applyAlignment="1" applyProtection="1">
      <alignment wrapText="1" shrinkToFit="1"/>
    </xf>
    <xf numFmtId="0" fontId="0" fillId="0" borderId="0" xfId="0" applyFill="1" applyProtection="1"/>
    <xf numFmtId="1" fontId="14" fillId="4" borderId="5" xfId="0" applyNumberFormat="1" applyFont="1" applyFill="1" applyBorder="1" applyAlignment="1" applyProtection="1">
      <alignment horizontal="center"/>
    </xf>
    <xf numFmtId="1" fontId="14" fillId="4" borderId="5" xfId="0" applyNumberFormat="1" applyFont="1" applyFill="1" applyBorder="1" applyAlignment="1" applyProtection="1">
      <alignment horizontal="center" wrapText="1" shrinkToFit="1"/>
    </xf>
    <xf numFmtId="1" fontId="14" fillId="4" borderId="6" xfId="0" applyNumberFormat="1" applyFont="1" applyFill="1" applyBorder="1" applyAlignment="1" applyProtection="1">
      <alignment horizontal="center" wrapText="1" shrinkToFit="1"/>
    </xf>
    <xf numFmtId="9" fontId="2" fillId="0" borderId="0" xfId="0" applyNumberFormat="1" applyFont="1" applyFill="1" applyAlignment="1" applyProtection="1">
      <alignment wrapText="1" shrinkToFit="1"/>
    </xf>
    <xf numFmtId="0" fontId="17" fillId="4" borderId="0" xfId="0" applyFont="1" applyFill="1" applyBorder="1" applyAlignment="1" applyProtection="1">
      <alignment horizontal="center"/>
    </xf>
    <xf numFmtId="1" fontId="17" fillId="4" borderId="6" xfId="0" applyNumberFormat="1" applyFont="1" applyFill="1" applyBorder="1" applyAlignment="1" applyProtection="1">
      <alignment horizontal="center" wrapText="1" shrinkToFit="1"/>
    </xf>
    <xf numFmtId="1" fontId="17" fillId="4" borderId="7" xfId="0" applyNumberFormat="1" applyFont="1" applyFill="1" applyBorder="1" applyAlignment="1" applyProtection="1">
      <alignment horizontal="center" wrapText="1" shrinkToFit="1"/>
    </xf>
    <xf numFmtId="1" fontId="17" fillId="4" borderId="0" xfId="0" applyNumberFormat="1" applyFont="1" applyFill="1" applyBorder="1" applyAlignment="1" applyProtection="1">
      <alignment horizontal="center" wrapText="1" shrinkToFit="1"/>
    </xf>
    <xf numFmtId="1" fontId="17" fillId="3" borderId="6" xfId="0" applyNumberFormat="1" applyFont="1" applyFill="1" applyBorder="1" applyAlignment="1" applyProtection="1">
      <alignment horizontal="center" wrapText="1" shrinkToFit="1"/>
    </xf>
    <xf numFmtId="1" fontId="17" fillId="3" borderId="7" xfId="0" applyNumberFormat="1" applyFont="1" applyFill="1" applyBorder="1" applyAlignment="1" applyProtection="1">
      <alignment horizontal="center" wrapText="1" shrinkToFit="1"/>
    </xf>
    <xf numFmtId="0" fontId="17" fillId="3" borderId="6" xfId="0" applyFont="1" applyFill="1" applyBorder="1" applyAlignment="1" applyProtection="1">
      <alignment horizontal="center" wrapText="1" shrinkToFit="1"/>
    </xf>
    <xf numFmtId="0" fontId="17" fillId="3" borderId="0" xfId="0" applyFont="1" applyFill="1" applyBorder="1" applyAlignment="1" applyProtection="1">
      <alignment horizontal="center" wrapText="1" shrinkToFit="1"/>
    </xf>
    <xf numFmtId="0" fontId="1" fillId="0" borderId="0" xfId="0" applyFont="1" applyFill="1" applyProtection="1"/>
    <xf numFmtId="0" fontId="21" fillId="4" borderId="14" xfId="0" applyFont="1" applyFill="1" applyBorder="1" applyAlignment="1" applyProtection="1">
      <alignment horizontal="center" vertical="center"/>
    </xf>
    <xf numFmtId="1" fontId="20" fillId="4" borderId="15" xfId="0" applyNumberFormat="1" applyFont="1" applyFill="1" applyBorder="1" applyAlignment="1" applyProtection="1">
      <alignment horizontal="center" vertical="center" wrapText="1" shrinkToFit="1"/>
    </xf>
    <xf numFmtId="1" fontId="20" fillId="4" borderId="14" xfId="0" applyNumberFormat="1" applyFont="1" applyFill="1" applyBorder="1" applyAlignment="1" applyProtection="1">
      <alignment horizontal="center" vertical="center" wrapText="1" shrinkToFit="1"/>
    </xf>
    <xf numFmtId="1" fontId="21" fillId="4" borderId="14" xfId="0" applyNumberFormat="1" applyFont="1" applyFill="1" applyBorder="1" applyAlignment="1" applyProtection="1">
      <alignment horizontal="center" vertical="center" wrapText="1" shrinkToFit="1"/>
    </xf>
    <xf numFmtId="1" fontId="18" fillId="3" borderId="15" xfId="0" applyNumberFormat="1" applyFont="1" applyFill="1" applyBorder="1" applyAlignment="1" applyProtection="1">
      <alignment horizontal="center" vertical="center" wrapText="1" shrinkToFit="1"/>
    </xf>
    <xf numFmtId="1" fontId="19" fillId="3" borderId="14" xfId="0" applyNumberFormat="1" applyFont="1" applyFill="1" applyBorder="1" applyAlignment="1" applyProtection="1">
      <alignment horizontal="center" vertical="center" wrapText="1" shrinkToFit="1"/>
    </xf>
    <xf numFmtId="1" fontId="19" fillId="3" borderId="0" xfId="0" applyNumberFormat="1" applyFont="1" applyFill="1" applyBorder="1" applyAlignment="1" applyProtection="1">
      <alignment horizontal="center" vertical="center" wrapText="1" shrinkToFit="1"/>
    </xf>
    <xf numFmtId="1" fontId="0" fillId="0" borderId="0" xfId="0" applyNumberFormat="1" applyFill="1" applyAlignment="1" applyProtection="1">
      <alignment wrapText="1" shrinkToFit="1"/>
    </xf>
    <xf numFmtId="1" fontId="0" fillId="0" borderId="0" xfId="0" applyNumberFormat="1" applyFill="1" applyAlignment="1" applyProtection="1">
      <alignment horizontal="center" wrapText="1" shrinkToFit="1"/>
    </xf>
    <xf numFmtId="0" fontId="25" fillId="4" borderId="0" xfId="0" applyFont="1" applyFill="1" applyAlignment="1" applyProtection="1">
      <alignment horizontal="center" vertical="center" wrapText="1" shrinkToFit="1"/>
    </xf>
    <xf numFmtId="0" fontId="25" fillId="4" borderId="7" xfId="0" applyFont="1" applyFill="1" applyBorder="1" applyAlignment="1" applyProtection="1">
      <alignment horizontal="center" vertical="center" wrapText="1" shrinkToFit="1"/>
    </xf>
    <xf numFmtId="0" fontId="25" fillId="4" borderId="5" xfId="0" applyFont="1" applyFill="1" applyBorder="1" applyAlignment="1" applyProtection="1">
      <alignment horizontal="center" vertical="center" wrapText="1" shrinkToFit="1"/>
    </xf>
    <xf numFmtId="0" fontId="25" fillId="4" borderId="6" xfId="0" applyFont="1" applyFill="1" applyBorder="1" applyAlignment="1" applyProtection="1">
      <alignment horizontal="center" vertical="center" wrapText="1" shrinkToFit="1"/>
    </xf>
    <xf numFmtId="0" fontId="22" fillId="8" borderId="0" xfId="0" applyFont="1" applyFill="1" applyAlignment="1" applyProtection="1">
      <alignment vertical="center"/>
    </xf>
    <xf numFmtId="0" fontId="22" fillId="8" borderId="0" xfId="0" applyFont="1" applyFill="1" applyAlignment="1" applyProtection="1">
      <alignment horizontal="center" vertical="center"/>
    </xf>
    <xf numFmtId="0" fontId="22" fillId="8" borderId="0" xfId="0" applyFont="1" applyFill="1" applyAlignment="1" applyProtection="1">
      <alignment horizontal="center" vertical="center" wrapText="1" shrinkToFit="1"/>
    </xf>
    <xf numFmtId="1" fontId="22" fillId="8" borderId="0" xfId="0" applyNumberFormat="1" applyFont="1" applyFill="1" applyAlignment="1" applyProtection="1">
      <alignment horizontal="center" vertical="center" wrapText="1" shrinkToFit="1"/>
    </xf>
    <xf numFmtId="0" fontId="22" fillId="8" borderId="0" xfId="0" applyFont="1" applyFill="1" applyAlignment="1" applyProtection="1">
      <alignment vertical="center" wrapText="1" shrinkToFit="1"/>
    </xf>
    <xf numFmtId="9" fontId="22" fillId="8" borderId="0" xfId="0" applyNumberFormat="1" applyFont="1" applyFill="1" applyAlignment="1" applyProtection="1">
      <alignment horizontal="center" vertical="center" wrapText="1" shrinkToFit="1"/>
    </xf>
    <xf numFmtId="0" fontId="26" fillId="2" borderId="0" xfId="0" applyFont="1" applyFill="1" applyAlignment="1" applyProtection="1">
      <alignment horizontal="left" vertical="center" wrapText="1" shrinkToFit="1"/>
    </xf>
    <xf numFmtId="0" fontId="26" fillId="2" borderId="0" xfId="0" applyFont="1" applyFill="1" applyBorder="1" applyAlignment="1" applyProtection="1">
      <alignment horizontal="left" vertical="center" wrapText="1" shrinkToFit="1"/>
    </xf>
    <xf numFmtId="0" fontId="27" fillId="8" borderId="0" xfId="0" applyFont="1" applyFill="1" applyAlignment="1" applyProtection="1">
      <alignment vertical="center" wrapText="1" shrinkToFit="1"/>
    </xf>
    <xf numFmtId="0" fontId="27" fillId="8" borderId="0" xfId="0" applyFont="1" applyFill="1" applyAlignment="1" applyProtection="1">
      <alignment horizontal="center" vertical="center" wrapText="1" shrinkToFit="1"/>
    </xf>
    <xf numFmtId="0" fontId="27" fillId="8" borderId="0" xfId="0" applyFont="1" applyFill="1" applyAlignment="1" applyProtection="1">
      <alignment horizontal="right" vertical="center" wrapText="1" shrinkToFit="1"/>
    </xf>
    <xf numFmtId="9" fontId="27" fillId="8" borderId="0" xfId="0" applyNumberFormat="1" applyFont="1" applyFill="1" applyAlignment="1" applyProtection="1">
      <alignment horizontal="center" vertical="center" wrapText="1" shrinkToFit="1"/>
    </xf>
    <xf numFmtId="0" fontId="15" fillId="9" borderId="0" xfId="0" applyFont="1" applyFill="1" applyBorder="1" applyAlignment="1" applyProtection="1">
      <alignment horizontal="center" vertical="center" wrapText="1" shrinkToFit="1"/>
    </xf>
    <xf numFmtId="0" fontId="31" fillId="2" borderId="0" xfId="0" applyFont="1" applyFill="1" applyAlignment="1" applyProtection="1">
      <alignment vertical="center" wrapText="1" shrinkToFit="1"/>
    </xf>
    <xf numFmtId="0" fontId="18" fillId="2" borderId="0" xfId="0" applyFont="1" applyFill="1" applyAlignment="1" applyProtection="1">
      <alignment vertical="center"/>
    </xf>
    <xf numFmtId="0" fontId="30" fillId="2" borderId="0" xfId="0" applyFont="1" applyFill="1" applyBorder="1" applyAlignment="1" applyProtection="1">
      <alignment horizontal="left" vertical="center" wrapText="1" shrinkToFit="1"/>
    </xf>
    <xf numFmtId="0" fontId="31" fillId="2" borderId="0" xfId="0" applyFont="1" applyFill="1" applyBorder="1" applyAlignment="1" applyProtection="1">
      <alignment horizontal="left" vertical="center" wrapText="1" shrinkToFit="1"/>
    </xf>
    <xf numFmtId="1" fontId="31" fillId="2" borderId="0" xfId="0" applyNumberFormat="1" applyFont="1" applyFill="1" applyAlignment="1" applyProtection="1">
      <alignment horizontal="center" vertical="center" wrapText="1" shrinkToFit="1"/>
    </xf>
    <xf numFmtId="0" fontId="30" fillId="2" borderId="0" xfId="0" applyFont="1" applyFill="1" applyAlignment="1" applyProtection="1">
      <alignment wrapText="1" shrinkToFit="1"/>
    </xf>
    <xf numFmtId="0" fontId="30" fillId="2" borderId="0" xfId="0" applyFont="1" applyFill="1" applyBorder="1" applyAlignment="1" applyProtection="1">
      <alignment vertical="center" wrapText="1" shrinkToFit="1"/>
    </xf>
    <xf numFmtId="1" fontId="31" fillId="2" borderId="0" xfId="0" applyNumberFormat="1" applyFont="1" applyFill="1" applyAlignment="1" applyProtection="1">
      <alignment horizontal="center" wrapText="1" shrinkToFit="1"/>
    </xf>
    <xf numFmtId="0" fontId="31" fillId="2" borderId="0" xfId="0" applyFont="1" applyFill="1" applyAlignment="1" applyProtection="1">
      <alignment wrapText="1" shrinkToFit="1"/>
    </xf>
    <xf numFmtId="0" fontId="32" fillId="7" borderId="0" xfId="0" applyFont="1" applyFill="1" applyAlignment="1" applyProtection="1">
      <alignment vertical="center"/>
    </xf>
    <xf numFmtId="0" fontId="32" fillId="7" borderId="0" xfId="0" applyFont="1" applyFill="1" applyAlignment="1" applyProtection="1">
      <alignment horizontal="center" vertical="center"/>
    </xf>
    <xf numFmtId="0" fontId="32" fillId="7" borderId="0" xfId="0" applyFont="1" applyFill="1" applyAlignment="1" applyProtection="1">
      <alignment horizontal="center" vertical="center" wrapText="1" shrinkToFit="1"/>
    </xf>
    <xf numFmtId="0" fontId="33" fillId="0" borderId="0" xfId="0" applyFont="1" applyFill="1" applyAlignment="1" applyProtection="1">
      <alignment horizontal="center" vertical="center" wrapText="1" shrinkToFit="1"/>
    </xf>
    <xf numFmtId="0" fontId="34" fillId="0" borderId="0" xfId="0" applyFont="1" applyAlignment="1" applyProtection="1">
      <alignment vertical="center" wrapText="1" shrinkToFit="1"/>
    </xf>
    <xf numFmtId="0" fontId="34" fillId="0" borderId="0" xfId="0" applyFont="1" applyAlignment="1" applyProtection="1">
      <alignment vertical="center"/>
    </xf>
    <xf numFmtId="0" fontId="36" fillId="8" borderId="0" xfId="0" applyFont="1" applyFill="1" applyAlignment="1" applyProtection="1">
      <alignment vertical="center" wrapText="1" shrinkToFit="1"/>
    </xf>
    <xf numFmtId="9" fontId="35" fillId="8" borderId="0" xfId="0" applyNumberFormat="1" applyFont="1" applyFill="1" applyAlignment="1" applyProtection="1">
      <alignment horizontal="center" vertical="center" wrapText="1" shrinkToFit="1"/>
    </xf>
    <xf numFmtId="9" fontId="37" fillId="0" borderId="1" xfId="0" applyNumberFormat="1" applyFont="1" applyFill="1" applyBorder="1" applyAlignment="1" applyProtection="1">
      <alignment horizontal="center" vertical="center" wrapText="1" shrinkToFit="1"/>
      <protection locked="0"/>
    </xf>
    <xf numFmtId="0" fontId="35" fillId="8" borderId="0" xfId="0" applyFont="1" applyFill="1" applyAlignment="1" applyProtection="1">
      <alignment vertical="center" wrapText="1" shrinkToFit="1"/>
    </xf>
    <xf numFmtId="1" fontId="38" fillId="9" borderId="0" xfId="0" applyNumberFormat="1" applyFont="1" applyFill="1" applyAlignment="1" applyProtection="1">
      <alignment vertical="center" wrapText="1" shrinkToFit="1"/>
    </xf>
    <xf numFmtId="0" fontId="39" fillId="4" borderId="18" xfId="0" applyFont="1" applyFill="1" applyBorder="1" applyAlignment="1" applyProtection="1">
      <alignment horizontal="center"/>
    </xf>
    <xf numFmtId="1" fontId="40" fillId="4" borderId="19" xfId="0" applyNumberFormat="1" applyFont="1" applyFill="1" applyBorder="1" applyAlignment="1" applyProtection="1">
      <alignment horizontal="center"/>
    </xf>
    <xf numFmtId="1" fontId="40" fillId="4" borderId="19" xfId="0" applyNumberFormat="1" applyFont="1" applyFill="1" applyBorder="1" applyAlignment="1" applyProtection="1">
      <alignment horizontal="center" wrapText="1" shrinkToFit="1"/>
    </xf>
    <xf numFmtId="1" fontId="40" fillId="4" borderId="20" xfId="0" applyNumberFormat="1" applyFont="1" applyFill="1" applyBorder="1" applyAlignment="1" applyProtection="1">
      <alignment horizontal="center" wrapText="1" shrinkToFit="1"/>
    </xf>
    <xf numFmtId="0" fontId="39" fillId="4" borderId="22" xfId="0" applyFont="1" applyFill="1" applyBorder="1" applyAlignment="1" applyProtection="1">
      <alignment horizontal="center"/>
    </xf>
    <xf numFmtId="1" fontId="40" fillId="4" borderId="23" xfId="0" applyNumberFormat="1" applyFont="1" applyFill="1" applyBorder="1" applyAlignment="1" applyProtection="1">
      <alignment horizontal="center"/>
    </xf>
    <xf numFmtId="1" fontId="40" fillId="4" borderId="23" xfId="0" applyNumberFormat="1" applyFont="1" applyFill="1" applyBorder="1" applyAlignment="1" applyProtection="1">
      <alignment horizontal="center" wrapText="1" shrinkToFit="1"/>
    </xf>
    <xf numFmtId="1" fontId="40" fillId="4" borderId="24" xfId="0" applyNumberFormat="1" applyFont="1" applyFill="1" applyBorder="1" applyAlignment="1" applyProtection="1">
      <alignment horizontal="center" wrapText="1" shrinkToFit="1"/>
    </xf>
    <xf numFmtId="0" fontId="39" fillId="4" borderId="26" xfId="0" applyFont="1" applyFill="1" applyBorder="1" applyAlignment="1" applyProtection="1">
      <alignment horizontal="center"/>
    </xf>
    <xf numFmtId="1" fontId="40" fillId="4" borderId="27" xfId="0" applyNumberFormat="1" applyFont="1" applyFill="1" applyBorder="1" applyAlignment="1" applyProtection="1">
      <alignment horizontal="center"/>
    </xf>
    <xf numFmtId="1" fontId="40" fillId="4" borderId="27" xfId="0" applyNumberFormat="1" applyFont="1" applyFill="1" applyBorder="1" applyAlignment="1" applyProtection="1">
      <alignment horizontal="center" wrapText="1" shrinkToFit="1"/>
    </xf>
    <xf numFmtId="1" fontId="40" fillId="4" borderId="28" xfId="0" applyNumberFormat="1" applyFont="1" applyFill="1" applyBorder="1" applyAlignment="1" applyProtection="1">
      <alignment horizontal="center" wrapText="1" shrinkToFit="1"/>
    </xf>
    <xf numFmtId="0" fontId="15" fillId="9" borderId="6" xfId="0" applyFont="1" applyFill="1" applyBorder="1" applyAlignment="1" applyProtection="1">
      <alignment horizontal="center" vertical="center" wrapText="1" shrinkToFit="1"/>
    </xf>
    <xf numFmtId="0" fontId="15" fillId="9" borderId="7" xfId="0" applyFont="1" applyFill="1" applyBorder="1" applyAlignment="1" applyProtection="1">
      <alignment horizontal="center" vertical="center" wrapText="1" shrinkToFit="1"/>
    </xf>
    <xf numFmtId="0" fontId="1" fillId="0" borderId="0" xfId="0" applyFont="1" applyFill="1" applyAlignment="1" applyProtection="1">
      <alignment vertical="center"/>
    </xf>
    <xf numFmtId="0" fontId="34" fillId="0" borderId="0" xfId="0" applyFont="1" applyFill="1" applyAlignment="1" applyProtection="1">
      <alignment vertical="center"/>
    </xf>
    <xf numFmtId="0" fontId="15" fillId="9" borderId="0" xfId="0" applyFont="1" applyFill="1" applyBorder="1" applyAlignment="1" applyProtection="1">
      <alignment horizontal="center" vertical="center"/>
    </xf>
    <xf numFmtId="1" fontId="15" fillId="9" borderId="6" xfId="0" applyNumberFormat="1" applyFont="1" applyFill="1" applyBorder="1" applyAlignment="1" applyProtection="1">
      <alignment horizontal="center" vertical="center" wrapText="1" shrinkToFit="1"/>
    </xf>
    <xf numFmtId="1" fontId="15" fillId="9" borderId="7" xfId="0" applyNumberFormat="1" applyFont="1" applyFill="1" applyBorder="1" applyAlignment="1" applyProtection="1">
      <alignment horizontal="center" vertical="center" wrapText="1" shrinkToFit="1"/>
    </xf>
    <xf numFmtId="1" fontId="15" fillId="9" borderId="0" xfId="0" applyNumberFormat="1" applyFont="1" applyFill="1" applyBorder="1" applyAlignment="1" applyProtection="1">
      <alignment horizontal="center" vertical="center" wrapText="1" shrinkToFit="1"/>
    </xf>
    <xf numFmtId="0" fontId="32" fillId="5" borderId="0" xfId="0" applyFont="1" applyFill="1" applyBorder="1" applyAlignment="1" applyProtection="1">
      <alignment horizontal="center" vertical="center"/>
    </xf>
    <xf numFmtId="1" fontId="32" fillId="5" borderId="6" xfId="0" applyNumberFormat="1" applyFont="1" applyFill="1" applyBorder="1" applyAlignment="1" applyProtection="1">
      <alignment horizontal="center" vertical="center" wrapText="1" shrinkToFit="1"/>
    </xf>
    <xf numFmtId="1" fontId="32" fillId="5" borderId="7" xfId="0" applyNumberFormat="1" applyFont="1" applyFill="1" applyBorder="1" applyAlignment="1" applyProtection="1">
      <alignment horizontal="center" vertical="center" wrapText="1" shrinkToFit="1"/>
    </xf>
    <xf numFmtId="1" fontId="32" fillId="5" borderId="0" xfId="0" applyNumberFormat="1" applyFont="1" applyFill="1" applyBorder="1" applyAlignment="1" applyProtection="1">
      <alignment horizontal="center" vertical="center" wrapText="1" shrinkToFit="1"/>
    </xf>
    <xf numFmtId="1" fontId="40" fillId="4" borderId="8" xfId="0" applyNumberFormat="1" applyFont="1" applyFill="1" applyBorder="1" applyAlignment="1" applyProtection="1">
      <alignment horizontal="center" vertical="center" wrapText="1" shrinkToFit="1"/>
    </xf>
    <xf numFmtId="1" fontId="40" fillId="4" borderId="9" xfId="0" applyNumberFormat="1" applyFont="1" applyFill="1" applyBorder="1" applyAlignment="1" applyProtection="1">
      <alignment horizontal="center" vertical="center" wrapText="1" shrinkToFit="1"/>
    </xf>
    <xf numFmtId="1" fontId="40" fillId="4" borderId="2" xfId="0" applyNumberFormat="1" applyFont="1" applyFill="1" applyBorder="1" applyAlignment="1" applyProtection="1">
      <alignment horizontal="center" vertical="center" wrapText="1" shrinkToFit="1"/>
    </xf>
    <xf numFmtId="1" fontId="41" fillId="4" borderId="2" xfId="0" applyNumberFormat="1" applyFont="1" applyFill="1" applyBorder="1" applyAlignment="1" applyProtection="1">
      <alignment horizontal="center" vertical="center" wrapText="1" shrinkToFit="1"/>
    </xf>
    <xf numFmtId="1" fontId="41" fillId="4" borderId="9" xfId="0" applyNumberFormat="1" applyFont="1" applyFill="1" applyBorder="1" applyAlignment="1" applyProtection="1">
      <alignment horizontal="center" vertical="center" wrapText="1" shrinkToFit="1"/>
    </xf>
    <xf numFmtId="1" fontId="40" fillId="4" borderId="10" xfId="0" applyNumberFormat="1" applyFont="1" applyFill="1" applyBorder="1" applyAlignment="1" applyProtection="1">
      <alignment horizontal="center" vertical="center" wrapText="1" shrinkToFit="1"/>
    </xf>
    <xf numFmtId="1" fontId="40" fillId="4" borderId="11" xfId="0" applyNumberFormat="1" applyFont="1" applyFill="1" applyBorder="1" applyAlignment="1" applyProtection="1">
      <alignment horizontal="center" vertical="center" wrapText="1" shrinkToFit="1"/>
    </xf>
    <xf numFmtId="1" fontId="40" fillId="4" borderId="3" xfId="0" applyNumberFormat="1" applyFont="1" applyFill="1" applyBorder="1" applyAlignment="1" applyProtection="1">
      <alignment horizontal="center" vertical="center" wrapText="1" shrinkToFit="1"/>
    </xf>
    <xf numFmtId="1" fontId="41" fillId="4" borderId="3" xfId="0" applyNumberFormat="1" applyFont="1" applyFill="1" applyBorder="1" applyAlignment="1" applyProtection="1">
      <alignment horizontal="center" vertical="center" wrapText="1" shrinkToFit="1"/>
    </xf>
    <xf numFmtId="1" fontId="41" fillId="4" borderId="11" xfId="0" applyNumberFormat="1" applyFont="1" applyFill="1" applyBorder="1" applyAlignment="1" applyProtection="1">
      <alignment horizontal="center" vertical="center" wrapText="1" shrinkToFit="1"/>
    </xf>
    <xf numFmtId="1" fontId="40" fillId="4" borderId="13" xfId="0" applyNumberFormat="1" applyFont="1" applyFill="1" applyBorder="1" applyAlignment="1" applyProtection="1">
      <alignment horizontal="center" vertical="center" wrapText="1" shrinkToFit="1"/>
    </xf>
    <xf numFmtId="1" fontId="40" fillId="4" borderId="12" xfId="0" applyNumberFormat="1" applyFont="1" applyFill="1" applyBorder="1" applyAlignment="1" applyProtection="1">
      <alignment horizontal="center" vertical="center" wrapText="1" shrinkToFit="1"/>
    </xf>
    <xf numFmtId="1" fontId="41" fillId="4" borderId="12" xfId="0" applyNumberFormat="1" applyFont="1" applyFill="1" applyBorder="1" applyAlignment="1" applyProtection="1">
      <alignment horizontal="center" vertical="center" wrapText="1" shrinkToFit="1"/>
    </xf>
    <xf numFmtId="1" fontId="14" fillId="3" borderId="8" xfId="0" applyNumberFormat="1" applyFont="1" applyFill="1" applyBorder="1" applyAlignment="1" applyProtection="1">
      <alignment horizontal="center" vertical="center" wrapText="1" shrinkToFit="1"/>
    </xf>
    <xf numFmtId="1" fontId="42" fillId="3" borderId="9" xfId="0" applyNumberFormat="1" applyFont="1" applyFill="1" applyBorder="1" applyAlignment="1" applyProtection="1">
      <alignment horizontal="center" vertical="center" wrapText="1" shrinkToFit="1"/>
    </xf>
    <xf numFmtId="1" fontId="42" fillId="3" borderId="2" xfId="0" applyNumberFormat="1" applyFont="1" applyFill="1" applyBorder="1" applyAlignment="1" applyProtection="1">
      <alignment horizontal="center" vertical="center" wrapText="1" shrinkToFit="1"/>
    </xf>
    <xf numFmtId="1" fontId="14" fillId="3" borderId="10" xfId="0" applyNumberFormat="1" applyFont="1" applyFill="1" applyBorder="1" applyAlignment="1" applyProtection="1">
      <alignment horizontal="center" vertical="center" wrapText="1" shrinkToFit="1"/>
    </xf>
    <xf numFmtId="1" fontId="42" fillId="3" borderId="11" xfId="0" applyNumberFormat="1" applyFont="1" applyFill="1" applyBorder="1" applyAlignment="1" applyProtection="1">
      <alignment horizontal="center" vertical="center" wrapText="1" shrinkToFit="1"/>
    </xf>
    <xf numFmtId="1" fontId="42" fillId="3" borderId="3" xfId="0" applyNumberFormat="1" applyFont="1" applyFill="1" applyBorder="1" applyAlignment="1" applyProtection="1">
      <alignment horizontal="center" vertical="center" wrapText="1" shrinkToFit="1"/>
    </xf>
    <xf numFmtId="1" fontId="14" fillId="3" borderId="13" xfId="0" applyNumberFormat="1" applyFont="1" applyFill="1" applyBorder="1" applyAlignment="1" applyProtection="1">
      <alignment horizontal="center" vertical="center" wrapText="1" shrinkToFit="1"/>
    </xf>
    <xf numFmtId="1" fontId="42" fillId="3" borderId="12" xfId="0" applyNumberFormat="1" applyFont="1" applyFill="1" applyBorder="1" applyAlignment="1" applyProtection="1">
      <alignment horizontal="center" vertical="center" wrapText="1" shrinkToFit="1"/>
    </xf>
    <xf numFmtId="1" fontId="42" fillId="3" borderId="4" xfId="0" applyNumberFormat="1" applyFont="1" applyFill="1" applyBorder="1" applyAlignment="1" applyProtection="1">
      <alignment horizontal="center" vertical="center" wrapText="1" shrinkToFit="1"/>
    </xf>
    <xf numFmtId="0" fontId="15" fillId="9" borderId="6" xfId="0" applyFont="1" applyFill="1" applyBorder="1" applyAlignment="1" applyProtection="1">
      <alignment horizontal="center" vertical="center"/>
    </xf>
    <xf numFmtId="0" fontId="32" fillId="5" borderId="6" xfId="0" applyFont="1" applyFill="1" applyBorder="1" applyAlignment="1" applyProtection="1">
      <alignment horizontal="center" vertical="center"/>
    </xf>
    <xf numFmtId="0" fontId="17" fillId="4" borderId="6" xfId="0" applyFont="1" applyFill="1" applyBorder="1" applyAlignment="1" applyProtection="1">
      <alignment horizontal="center"/>
    </xf>
    <xf numFmtId="0" fontId="21" fillId="4" borderId="30" xfId="0" applyFont="1" applyFill="1" applyBorder="1" applyAlignment="1" applyProtection="1">
      <alignment horizontal="center" vertical="center"/>
    </xf>
    <xf numFmtId="0" fontId="44" fillId="6" borderId="0" xfId="0" applyFont="1" applyFill="1" applyBorder="1" applyAlignment="1" applyProtection="1">
      <alignment vertical="center" wrapText="1" shrinkToFit="1"/>
    </xf>
    <xf numFmtId="0" fontId="44" fillId="6" borderId="0" xfId="0" applyFont="1" applyFill="1" applyBorder="1" applyAlignment="1" applyProtection="1">
      <alignment horizontal="center" vertical="center" wrapText="1" shrinkToFit="1"/>
    </xf>
    <xf numFmtId="0" fontId="44" fillId="9" borderId="0" xfId="0" applyFont="1" applyFill="1" applyBorder="1" applyAlignment="1" applyProtection="1">
      <alignment horizontal="center" vertical="center" wrapText="1" shrinkToFit="1"/>
    </xf>
    <xf numFmtId="0" fontId="0" fillId="2" borderId="0" xfId="0" applyFill="1" applyAlignment="1" applyProtection="1">
      <alignment wrapText="1" shrinkToFit="1"/>
    </xf>
    <xf numFmtId="0" fontId="46" fillId="4" borderId="8" xfId="0" applyFont="1" applyFill="1" applyBorder="1" applyAlignment="1" applyProtection="1">
      <alignment horizontal="center" vertical="center"/>
    </xf>
    <xf numFmtId="0" fontId="46" fillId="4" borderId="10" xfId="0" applyFont="1" applyFill="1" applyBorder="1" applyAlignment="1" applyProtection="1">
      <alignment horizontal="center" vertical="center"/>
    </xf>
    <xf numFmtId="0" fontId="46" fillId="4" borderId="29" xfId="0" applyFont="1" applyFill="1" applyBorder="1" applyAlignment="1" applyProtection="1">
      <alignment horizontal="center" vertical="center"/>
    </xf>
    <xf numFmtId="0" fontId="46" fillId="4" borderId="2" xfId="0" applyFont="1" applyFill="1" applyBorder="1" applyAlignment="1" applyProtection="1">
      <alignment horizontal="center" vertical="center"/>
    </xf>
    <xf numFmtId="0" fontId="46" fillId="4" borderId="3" xfId="0" applyFont="1" applyFill="1" applyBorder="1" applyAlignment="1" applyProtection="1">
      <alignment horizontal="center" vertical="center"/>
    </xf>
    <xf numFmtId="0" fontId="46" fillId="4" borderId="12" xfId="0" applyFont="1" applyFill="1" applyBorder="1" applyAlignment="1" applyProtection="1">
      <alignment horizontal="center" vertical="center"/>
    </xf>
    <xf numFmtId="0" fontId="6" fillId="2" borderId="0" xfId="0" applyFont="1" applyFill="1" applyAlignment="1" applyProtection="1">
      <alignment wrapText="1" shrinkToFit="1"/>
    </xf>
    <xf numFmtId="0" fontId="6" fillId="2" borderId="0" xfId="0" applyFont="1" applyFill="1" applyAlignment="1" applyProtection="1">
      <alignment vertical="center" wrapText="1" shrinkToFit="1"/>
    </xf>
    <xf numFmtId="0" fontId="0" fillId="2" borderId="0" xfId="0" applyFill="1" applyAlignment="1" applyProtection="1">
      <alignment vertical="center" wrapText="1" shrinkToFit="1"/>
    </xf>
    <xf numFmtId="1" fontId="2" fillId="9" borderId="0" xfId="0" applyNumberFormat="1" applyFont="1" applyFill="1" applyAlignment="1" applyProtection="1">
      <alignment wrapText="1" shrinkToFit="1"/>
    </xf>
    <xf numFmtId="0" fontId="14" fillId="4" borderId="0" xfId="0" applyFont="1" applyFill="1" applyBorder="1" applyAlignment="1" applyProtection="1">
      <alignment horizontal="center" wrapText="1" shrinkToFit="1"/>
    </xf>
    <xf numFmtId="0" fontId="35" fillId="8" borderId="17" xfId="0" applyFont="1" applyFill="1" applyBorder="1" applyAlignment="1" applyProtection="1">
      <alignment horizontal="center" vertical="center" wrapText="1" shrinkToFit="1"/>
    </xf>
    <xf numFmtId="0" fontId="35" fillId="8" borderId="21" xfId="0" applyFont="1" applyFill="1" applyBorder="1" applyAlignment="1" applyProtection="1">
      <alignment horizontal="center" vertical="center" wrapText="1" shrinkToFit="1"/>
    </xf>
    <xf numFmtId="0" fontId="35" fillId="8" borderId="25" xfId="0" applyFont="1" applyFill="1" applyBorder="1" applyAlignment="1" applyProtection="1">
      <alignment horizontal="center" vertical="center" wrapText="1" shrinkToFit="1"/>
    </xf>
    <xf numFmtId="1" fontId="44" fillId="7" borderId="0" xfId="0" applyNumberFormat="1" applyFont="1" applyFill="1" applyAlignment="1" applyProtection="1">
      <alignment horizontal="center" vertical="center" wrapText="1" shrinkToFit="1"/>
    </xf>
    <xf numFmtId="0" fontId="0" fillId="0" borderId="0" xfId="0" applyAlignment="1" applyProtection="1"/>
    <xf numFmtId="0" fontId="47" fillId="2" borderId="0" xfId="0" applyFont="1" applyFill="1" applyBorder="1" applyAlignment="1" applyProtection="1">
      <alignment vertical="center" wrapText="1" shrinkToFit="1"/>
    </xf>
    <xf numFmtId="0" fontId="47" fillId="2" borderId="0" xfId="0" applyFont="1" applyFill="1" applyAlignment="1" applyProtection="1">
      <alignment horizontal="left" vertical="center" wrapText="1" shrinkToFit="1"/>
    </xf>
    <xf numFmtId="0" fontId="49" fillId="0" borderId="0" xfId="0" applyFont="1" applyProtection="1"/>
    <xf numFmtId="0" fontId="49" fillId="0" borderId="0" xfId="0" applyFont="1" applyAlignment="1" applyProtection="1">
      <alignment wrapText="1" shrinkToFit="1"/>
    </xf>
    <xf numFmtId="0" fontId="45" fillId="0" borderId="0" xfId="0" applyFont="1" applyAlignment="1" applyProtection="1">
      <alignment horizontal="left" vertical="top" wrapText="1" shrinkToFit="1"/>
    </xf>
    <xf numFmtId="0" fontId="35" fillId="0" borderId="0" xfId="0" applyFont="1" applyAlignment="1" applyProtection="1">
      <alignment horizontal="left" vertical="top" wrapText="1" shrinkToFit="1"/>
    </xf>
    <xf numFmtId="0" fontId="43" fillId="9" borderId="6" xfId="0" applyFont="1" applyFill="1" applyBorder="1" applyAlignment="1" applyProtection="1">
      <alignment horizontal="center" vertical="center" wrapText="1" shrinkToFit="1"/>
    </xf>
    <xf numFmtId="0" fontId="43" fillId="9" borderId="0" xfId="0" applyFont="1" applyFill="1" applyBorder="1" applyAlignment="1" applyProtection="1">
      <alignment horizontal="center" vertical="center" wrapText="1" shrinkToFit="1"/>
    </xf>
    <xf numFmtId="0" fontId="43" fillId="9" borderId="7" xfId="0" applyFont="1" applyFill="1" applyBorder="1" applyAlignment="1" applyProtection="1">
      <alignment horizontal="center" vertical="center" wrapText="1" shrinkToFit="1"/>
    </xf>
    <xf numFmtId="0" fontId="29" fillId="6" borderId="0" xfId="0" applyFont="1" applyFill="1" applyBorder="1" applyAlignment="1" applyProtection="1">
      <alignment horizontal="center" vertical="center" wrapText="1" shrinkToFit="1"/>
    </xf>
    <xf numFmtId="0" fontId="44" fillId="6" borderId="0" xfId="0" applyFont="1" applyFill="1" applyBorder="1" applyAlignment="1" applyProtection="1">
      <alignment horizontal="center" vertical="center" wrapText="1" shrinkToFit="1"/>
    </xf>
    <xf numFmtId="0" fontId="29" fillId="9" borderId="0" xfId="0" applyFont="1" applyFill="1" applyBorder="1" applyAlignment="1" applyProtection="1">
      <alignment horizontal="center" vertical="center" wrapText="1" shrinkToFit="1"/>
    </xf>
    <xf numFmtId="9" fontId="23" fillId="0" borderId="31" xfId="0" applyNumberFormat="1" applyFont="1" applyFill="1" applyBorder="1" applyAlignment="1" applyProtection="1">
      <alignment horizontal="center" vertical="center" wrapText="1" shrinkToFit="1"/>
      <protection locked="0"/>
    </xf>
    <xf numFmtId="9" fontId="23" fillId="0" borderId="32" xfId="0" applyNumberFormat="1" applyFont="1" applyFill="1" applyBorder="1" applyAlignment="1" applyProtection="1">
      <alignment horizontal="center" vertical="center" wrapText="1" shrinkToFit="1"/>
      <protection locked="0"/>
    </xf>
    <xf numFmtId="1" fontId="48" fillId="2" borderId="0" xfId="0" applyNumberFormat="1" applyFont="1" applyFill="1" applyAlignment="1" applyProtection="1">
      <alignment horizontal="center" vertical="center" wrapText="1" shrinkToFit="1"/>
    </xf>
    <xf numFmtId="0" fontId="29" fillId="10" borderId="0" xfId="0" applyFont="1" applyFill="1" applyBorder="1" applyAlignment="1" applyProtection="1">
      <alignment horizontal="center" vertical="center" wrapText="1" shrinkToFit="1"/>
    </xf>
    <xf numFmtId="0" fontId="47" fillId="2" borderId="0" xfId="0" applyFont="1" applyFill="1" applyAlignment="1" applyProtection="1">
      <alignment vertical="center" wrapText="1" shrinkToFit="1"/>
    </xf>
    <xf numFmtId="0" fontId="47" fillId="2" borderId="16" xfId="0" applyFont="1" applyFill="1" applyBorder="1" applyAlignment="1" applyProtection="1">
      <alignment vertical="center" wrapText="1" shrinkToFit="1"/>
    </xf>
    <xf numFmtId="0" fontId="23" fillId="0" borderId="31" xfId="0" applyFont="1" applyFill="1" applyBorder="1" applyAlignment="1" applyProtection="1">
      <alignment horizontal="center" vertical="center" wrapText="1" shrinkToFit="1"/>
      <protection locked="0"/>
    </xf>
    <xf numFmtId="0" fontId="23" fillId="0" borderId="32" xfId="0" applyFont="1" applyFill="1" applyBorder="1" applyAlignment="1" applyProtection="1">
      <alignment horizontal="center" vertical="center" wrapText="1" shrinkToFit="1"/>
      <protection locked="0"/>
    </xf>
    <xf numFmtId="1" fontId="28" fillId="9" borderId="6" xfId="0" applyNumberFormat="1" applyFont="1" applyFill="1" applyBorder="1" applyAlignment="1" applyProtection="1">
      <alignment horizontal="center" vertical="center" wrapText="1" shrinkToFit="1"/>
    </xf>
    <xf numFmtId="1" fontId="28" fillId="9" borderId="0" xfId="0" applyNumberFormat="1" applyFont="1" applyFill="1" applyBorder="1" applyAlignment="1" applyProtection="1">
      <alignment horizontal="center" vertical="center" wrapText="1" shrinkToFit="1"/>
    </xf>
    <xf numFmtId="0" fontId="28" fillId="9" borderId="0" xfId="0" applyFont="1" applyFill="1" applyBorder="1" applyAlignment="1" applyProtection="1">
      <alignment horizontal="center" vertical="center" wrapText="1" shrinkToFit="1"/>
    </xf>
    <xf numFmtId="0" fontId="28" fillId="9" borderId="7" xfId="0" applyFont="1" applyFill="1" applyBorder="1" applyAlignment="1" applyProtection="1">
      <alignment horizontal="center" vertical="center" wrapText="1" shrinkToFit="1"/>
    </xf>
    <xf numFmtId="0" fontId="15" fillId="9" borderId="6" xfId="0" applyFont="1" applyFill="1" applyBorder="1" applyAlignment="1" applyProtection="1">
      <alignment horizontal="center" vertical="center" wrapText="1" shrinkToFit="1"/>
    </xf>
    <xf numFmtId="0" fontId="15" fillId="9" borderId="7" xfId="0" applyFont="1" applyFill="1" applyBorder="1" applyAlignment="1" applyProtection="1">
      <alignment horizontal="center" vertical="center" wrapText="1" shrinkToFit="1"/>
    </xf>
    <xf numFmtId="0" fontId="15" fillId="9" borderId="0" xfId="0" applyFont="1" applyFill="1" applyBorder="1" applyAlignment="1" applyProtection="1">
      <alignment horizontal="center" vertical="center" wrapText="1" shrinkToFit="1"/>
    </xf>
    <xf numFmtId="0" fontId="47" fillId="2" borderId="0" xfId="0" applyFont="1" applyFill="1" applyBorder="1" applyAlignment="1" applyProtection="1">
      <alignment vertical="center" wrapText="1" shrinkToFit="1"/>
    </xf>
    <xf numFmtId="0" fontId="0" fillId="0" borderId="0" xfId="0" applyAlignment="1">
      <alignment horizontal="center"/>
    </xf>
  </cellXfs>
  <cellStyles count="8">
    <cellStyle name="Hyperlink 2" xfId="2"/>
    <cellStyle name="Hyperlink 3" xfId="3"/>
    <cellStyle name="Normal" xfId="0" builtinId="0"/>
    <cellStyle name="Normal 2" xfId="4"/>
    <cellStyle name="Normal 2 2" xfId="5"/>
    <cellStyle name="Normal 3" xfId="1"/>
    <cellStyle name="Normal 4 2" xfId="6"/>
    <cellStyle name="Normal_WebframesCC" xfId="7"/>
  </cellStyles>
  <dxfs count="1">
    <dxf>
      <font>
        <b val="0"/>
        <i/>
        <color theme="0" tint="-0.34998626667073579"/>
      </font>
      <fill>
        <patternFill>
          <bgColor theme="5" tint="0.79998168889431442"/>
        </patternFill>
      </fill>
    </dxf>
  </dxfs>
  <tableStyles count="0" defaultTableStyle="TableStyleMedium2" defaultPivotStyle="PivotStyleLight16"/>
  <colors>
    <mruColors>
      <color rgb="FFFE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youtu.be/jBuQJF21tBw" TargetMode="External"/><Relationship Id="rId2" Type="http://schemas.openxmlformats.org/officeDocument/2006/relationships/image" Target="../media/image1.png"/><Relationship Id="rId1" Type="http://schemas.openxmlformats.org/officeDocument/2006/relationships/hyperlink" Target="https://www.ons.gov.uk/peoplepopulationandcommunity/populationandmigration/populationestimates" TargetMode="External"/></Relationships>
</file>

<file path=xl/drawings/drawing1.xml><?xml version="1.0" encoding="utf-8"?>
<xdr:wsDr xmlns:xdr="http://schemas.openxmlformats.org/drawingml/2006/spreadsheetDrawing" xmlns:a="http://schemas.openxmlformats.org/drawingml/2006/main">
  <xdr:twoCellAnchor>
    <xdr:from>
      <xdr:col>9</xdr:col>
      <xdr:colOff>165100</xdr:colOff>
      <xdr:row>8</xdr:row>
      <xdr:rowOff>137160</xdr:rowOff>
    </xdr:from>
    <xdr:to>
      <xdr:col>13</xdr:col>
      <xdr:colOff>318220</xdr:colOff>
      <xdr:row>17</xdr:row>
      <xdr:rowOff>7620</xdr:rowOff>
    </xdr:to>
    <xdr:sp macro="" textlink="">
      <xdr:nvSpPr>
        <xdr:cNvPr id="4" name="Rectangular Callout 3">
          <a:extLst>
            <a:ext uri="{FF2B5EF4-FFF2-40B4-BE49-F238E27FC236}">
              <a16:creationId xmlns:a16="http://schemas.microsoft.com/office/drawing/2014/main" id="{A60A29F5-BFDA-E742-9705-ACF580AFA0B3}"/>
            </a:ext>
          </a:extLst>
        </xdr:cNvPr>
        <xdr:cNvSpPr/>
      </xdr:nvSpPr>
      <xdr:spPr>
        <a:xfrm>
          <a:off x="7160260" y="3177540"/>
          <a:ext cx="3384000" cy="2042160"/>
        </a:xfrm>
        <a:prstGeom prst="wedgeRectCallout">
          <a:avLst>
            <a:gd name="adj1" fmla="val -89658"/>
            <a:gd name="adj2" fmla="val -35033"/>
          </a:avLst>
        </a:prstGeom>
        <a:solidFill>
          <a:schemeClr val="accent2">
            <a:lumMod val="20000"/>
            <a:lumOff val="80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0"/>
        <a:lstStyle/>
        <a:p>
          <a:pPr algn="l"/>
          <a:r>
            <a:rPr lang="en-GB" sz="1200">
              <a:solidFill>
                <a:schemeClr val="tx1"/>
              </a:solidFill>
            </a:rPr>
            <a:t>The model calculates the cataract requirement based upon the size of the Over 50 population. </a:t>
          </a:r>
          <a:br>
            <a:rPr lang="en-GB" sz="1200">
              <a:solidFill>
                <a:schemeClr val="tx1"/>
              </a:solidFill>
            </a:rPr>
          </a:br>
          <a:endParaRPr lang="en-GB" sz="1200">
            <a:solidFill>
              <a:schemeClr val="tx1"/>
            </a:solidFill>
          </a:endParaRPr>
        </a:p>
        <a:p>
          <a:pPr algn="l"/>
          <a:r>
            <a:rPr lang="en-GB" sz="1200">
              <a:solidFill>
                <a:schemeClr val="tx1"/>
              </a:solidFill>
            </a:rPr>
            <a:t>If the Over 50 population is not known then the size of the general population can be used and the Over 50 population will be estimated based upon UK proportion.</a:t>
          </a:r>
        </a:p>
      </xdr:txBody>
    </xdr:sp>
    <xdr:clientData/>
  </xdr:twoCellAnchor>
  <xdr:twoCellAnchor>
    <xdr:from>
      <xdr:col>9</xdr:col>
      <xdr:colOff>177800</xdr:colOff>
      <xdr:row>5</xdr:row>
      <xdr:rowOff>358140</xdr:rowOff>
    </xdr:from>
    <xdr:to>
      <xdr:col>13</xdr:col>
      <xdr:colOff>330920</xdr:colOff>
      <xdr:row>7</xdr:row>
      <xdr:rowOff>279400</xdr:rowOff>
    </xdr:to>
    <xdr:sp macro="" textlink="">
      <xdr:nvSpPr>
        <xdr:cNvPr id="5" name="Rectangular Callout 4">
          <a:extLst>
            <a:ext uri="{FF2B5EF4-FFF2-40B4-BE49-F238E27FC236}">
              <a16:creationId xmlns:a16="http://schemas.microsoft.com/office/drawing/2014/main" id="{42C3A707-54EF-8640-AE29-B39594E381D9}"/>
            </a:ext>
          </a:extLst>
        </xdr:cNvPr>
        <xdr:cNvSpPr/>
      </xdr:nvSpPr>
      <xdr:spPr>
        <a:xfrm>
          <a:off x="7172960" y="2506980"/>
          <a:ext cx="3384000" cy="462280"/>
        </a:xfrm>
        <a:prstGeom prst="wedgeRectCallout">
          <a:avLst>
            <a:gd name="adj1" fmla="val -96548"/>
            <a:gd name="adj2" fmla="val 35981"/>
          </a:avLst>
        </a:prstGeom>
        <a:solidFill>
          <a:schemeClr val="accent2">
            <a:lumMod val="20000"/>
            <a:lumOff val="80000"/>
          </a:schemeClr>
        </a:solidFill>
        <a:ln>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200">
              <a:solidFill>
                <a:schemeClr val="tx1"/>
              </a:solidFill>
            </a:rPr>
            <a:t>Please select starting year from the drop down list (default 2019-20)</a:t>
          </a:r>
        </a:p>
      </xdr:txBody>
    </xdr:sp>
    <xdr:clientData/>
  </xdr:twoCellAnchor>
  <xdr:twoCellAnchor>
    <xdr:from>
      <xdr:col>9</xdr:col>
      <xdr:colOff>175260</xdr:colOff>
      <xdr:row>18</xdr:row>
      <xdr:rowOff>0</xdr:rowOff>
    </xdr:from>
    <xdr:to>
      <xdr:col>13</xdr:col>
      <xdr:colOff>328380</xdr:colOff>
      <xdr:row>29</xdr:row>
      <xdr:rowOff>27240</xdr:rowOff>
    </xdr:to>
    <xdr:sp macro="" textlink="">
      <xdr:nvSpPr>
        <xdr:cNvPr id="6" name="TextBox 5">
          <a:extLst>
            <a:ext uri="{FF2B5EF4-FFF2-40B4-BE49-F238E27FC236}">
              <a16:creationId xmlns:a16="http://schemas.microsoft.com/office/drawing/2014/main" id="{2D3E4098-7444-6344-A675-B12AC747CEE9}"/>
            </a:ext>
          </a:extLst>
        </xdr:cNvPr>
        <xdr:cNvSpPr txBox="1"/>
      </xdr:nvSpPr>
      <xdr:spPr>
        <a:xfrm>
          <a:off x="7033260" y="5699760"/>
          <a:ext cx="3384000" cy="3060000"/>
        </a:xfrm>
        <a:prstGeom prst="rect">
          <a:avLst/>
        </a:prstGeom>
        <a:solidFill>
          <a:schemeClr val="accent2">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a:t>The model provides for care through all pathways identified in workforce project. The model defaults to 100% of surgery using the standard pathway. </a:t>
          </a:r>
          <a:br>
            <a:rPr lang="en-GB" sz="1200"/>
          </a:br>
          <a:r>
            <a:rPr lang="en-GB" sz="1200"/>
            <a:t/>
          </a:r>
          <a:br>
            <a:rPr lang="en-GB" sz="1200"/>
          </a:br>
          <a:r>
            <a:rPr lang="en-GB" sz="1200"/>
            <a:t>This can be amended to replicate current provision and training requirements employing the alternative pathways. </a:t>
          </a:r>
          <a:br>
            <a:rPr lang="en-GB" sz="1200"/>
          </a:br>
          <a:r>
            <a:rPr lang="en-GB" sz="1200"/>
            <a:t/>
          </a:r>
          <a:br>
            <a:rPr lang="en-GB" sz="1200"/>
          </a:br>
          <a:r>
            <a:rPr lang="en-GB" sz="1200"/>
            <a:t>Care delivery pathways can also be adjusted to provide comparative levels of workforce requirements.</a:t>
          </a:r>
        </a:p>
      </xdr:txBody>
    </xdr:sp>
    <xdr:clientData/>
  </xdr:twoCellAnchor>
  <xdr:twoCellAnchor>
    <xdr:from>
      <xdr:col>9</xdr:col>
      <xdr:colOff>185420</xdr:colOff>
      <xdr:row>29</xdr:row>
      <xdr:rowOff>281940</xdr:rowOff>
    </xdr:from>
    <xdr:to>
      <xdr:col>13</xdr:col>
      <xdr:colOff>324860</xdr:colOff>
      <xdr:row>42</xdr:row>
      <xdr:rowOff>15240</xdr:rowOff>
    </xdr:to>
    <xdr:sp macro="" textlink="">
      <xdr:nvSpPr>
        <xdr:cNvPr id="7" name="TextBox 6">
          <a:extLst>
            <a:ext uri="{FF2B5EF4-FFF2-40B4-BE49-F238E27FC236}">
              <a16:creationId xmlns:a16="http://schemas.microsoft.com/office/drawing/2014/main" id="{F5B0D629-5F2E-744D-9613-90C9752C34E1}"/>
            </a:ext>
          </a:extLst>
        </xdr:cNvPr>
        <xdr:cNvSpPr txBox="1"/>
      </xdr:nvSpPr>
      <xdr:spPr>
        <a:xfrm>
          <a:off x="7043420" y="9014460"/>
          <a:ext cx="3370320" cy="2971800"/>
        </a:xfrm>
        <a:prstGeom prst="rect">
          <a:avLst/>
        </a:prstGeom>
        <a:solidFill>
          <a:schemeClr val="accent2">
            <a:lumMod val="20000"/>
            <a:lumOff val="80000"/>
          </a:schemeClr>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200"/>
            <a:t>The model will provide 10-year predictions for population changes, the associated cataract requirement and workforce requirements. </a:t>
          </a:r>
          <a:br>
            <a:rPr lang="en-GB" sz="1200"/>
          </a:br>
          <a:r>
            <a:rPr lang="en-GB" sz="1200"/>
            <a:t/>
          </a:r>
          <a:br>
            <a:rPr lang="en-GB" sz="1200"/>
          </a:br>
          <a:r>
            <a:rPr lang="en-GB" sz="1200"/>
            <a:t>Forecasts for workforce requirements are presented as </a:t>
          </a:r>
          <a:r>
            <a:rPr lang="en-GB" sz="1200">
              <a:solidFill>
                <a:schemeClr val="accent1">
                  <a:lumMod val="75000"/>
                </a:schemeClr>
              </a:solidFill>
            </a:rPr>
            <a:t>annual</a:t>
          </a:r>
          <a:r>
            <a:rPr lang="en-GB" sz="1200"/>
            <a:t>/</a:t>
          </a:r>
          <a:r>
            <a:rPr lang="en-GB" sz="1200">
              <a:solidFill>
                <a:srgbClr val="FF0000"/>
              </a:solidFill>
            </a:rPr>
            <a:t>weekly</a:t>
          </a:r>
          <a:r>
            <a:rPr lang="en-GB" sz="1200"/>
            <a:t> number of sessions for ophthamologists and community optometrists, and in </a:t>
          </a:r>
          <a:r>
            <a:rPr lang="en-GB" sz="1200">
              <a:solidFill>
                <a:schemeClr val="accent1">
                  <a:lumMod val="75000"/>
                </a:schemeClr>
              </a:solidFill>
            </a:rPr>
            <a:t>annual</a:t>
          </a:r>
          <a:r>
            <a:rPr lang="en-GB" sz="1200"/>
            <a:t>/ </a:t>
          </a:r>
          <a:r>
            <a:rPr lang="en-GB" sz="1200">
              <a:solidFill>
                <a:srgbClr val="FF0000"/>
              </a:solidFill>
            </a:rPr>
            <a:t>weekly</a:t>
          </a:r>
          <a:r>
            <a:rPr lang="en-GB" sz="1200"/>
            <a:t> hours for nurses and HCAs, with weekly totals based upon 42 productive working weeks per year.</a:t>
          </a:r>
        </a:p>
      </xdr:txBody>
    </xdr:sp>
    <xdr:clientData/>
  </xdr:twoCellAnchor>
  <xdr:twoCellAnchor>
    <xdr:from>
      <xdr:col>9</xdr:col>
      <xdr:colOff>320040</xdr:colOff>
      <xdr:row>13</xdr:row>
      <xdr:rowOff>401320</xdr:rowOff>
    </xdr:from>
    <xdr:to>
      <xdr:col>13</xdr:col>
      <xdr:colOff>190500</xdr:colOff>
      <xdr:row>16</xdr:row>
      <xdr:rowOff>0</xdr:rowOff>
    </xdr:to>
    <xdr:sp macro="" textlink="">
      <xdr:nvSpPr>
        <xdr:cNvPr id="9" name="TextBox 8">
          <a:hlinkClick xmlns:r="http://schemas.openxmlformats.org/officeDocument/2006/relationships" r:id="rId1"/>
          <a:extLst>
            <a:ext uri="{FF2B5EF4-FFF2-40B4-BE49-F238E27FC236}">
              <a16:creationId xmlns:a16="http://schemas.microsoft.com/office/drawing/2014/main" id="{8EF9B966-D3BF-6F44-B75F-6A2D53E1FD41}"/>
            </a:ext>
          </a:extLst>
        </xdr:cNvPr>
        <xdr:cNvSpPr txBox="1"/>
      </xdr:nvSpPr>
      <xdr:spPr>
        <a:xfrm>
          <a:off x="7178040" y="4782820"/>
          <a:ext cx="3101340" cy="558800"/>
        </a:xfrm>
        <a:prstGeom prst="roundRect">
          <a:avLst>
            <a:gd name="adj" fmla="val 16667"/>
          </a:avLst>
        </a:prstGeom>
        <a:solidFill>
          <a:schemeClr val="accent5"/>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solidFill>
                <a:schemeClr val="bg1"/>
              </a:solidFill>
            </a:rPr>
            <a:t>Population data is available on the </a:t>
          </a:r>
          <a:r>
            <a:rPr lang="en-GB" sz="1100" b="1">
              <a:solidFill>
                <a:schemeClr val="bg1"/>
              </a:solidFill>
            </a:rPr>
            <a:t>Office of National Statistics</a:t>
          </a:r>
          <a:r>
            <a:rPr lang="en-GB" sz="1100">
              <a:solidFill>
                <a:schemeClr val="bg1"/>
              </a:solidFill>
            </a:rPr>
            <a:t> website </a:t>
          </a:r>
          <a:r>
            <a:rPr lang="en-GB" sz="1100" b="1">
              <a:solidFill>
                <a:schemeClr val="bg1"/>
              </a:solidFill>
            </a:rPr>
            <a:t>(CLICK</a:t>
          </a:r>
          <a:r>
            <a:rPr lang="en-GB" sz="1100" b="1" baseline="0">
              <a:solidFill>
                <a:schemeClr val="bg1"/>
              </a:solidFill>
            </a:rPr>
            <a:t> HERE</a:t>
          </a:r>
          <a:r>
            <a:rPr lang="en-GB" sz="1100" b="1">
              <a:solidFill>
                <a:schemeClr val="bg1"/>
              </a:solidFill>
            </a:rPr>
            <a:t>)</a:t>
          </a:r>
        </a:p>
      </xdr:txBody>
    </xdr:sp>
    <xdr:clientData/>
  </xdr:twoCellAnchor>
  <xdr:twoCellAnchor>
    <xdr:from>
      <xdr:col>6</xdr:col>
      <xdr:colOff>871220</xdr:colOff>
      <xdr:row>7</xdr:row>
      <xdr:rowOff>370840</xdr:rowOff>
    </xdr:from>
    <xdr:to>
      <xdr:col>7</xdr:col>
      <xdr:colOff>398780</xdr:colOff>
      <xdr:row>9</xdr:row>
      <xdr:rowOff>332740</xdr:rowOff>
    </xdr:to>
    <xdr:sp macro="" textlink="">
      <xdr:nvSpPr>
        <xdr:cNvPr id="2" name="TextBox 1">
          <a:extLst>
            <a:ext uri="{FF2B5EF4-FFF2-40B4-BE49-F238E27FC236}">
              <a16:creationId xmlns:a16="http://schemas.microsoft.com/office/drawing/2014/main" id="{2DC3D2E2-30B4-ED4B-8ADD-F1A004D3DC44}"/>
            </a:ext>
          </a:extLst>
        </xdr:cNvPr>
        <xdr:cNvSpPr txBox="1"/>
      </xdr:nvSpPr>
      <xdr:spPr>
        <a:xfrm>
          <a:off x="3157220" y="2161540"/>
          <a:ext cx="40386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a:solidFill>
                <a:schemeClr val="accent2"/>
              </a:solidFill>
            </a:rPr>
            <a:t>}</a:t>
          </a:r>
        </a:p>
      </xdr:txBody>
    </xdr:sp>
    <xdr:clientData/>
  </xdr:twoCellAnchor>
  <xdr:twoCellAnchor editAs="oneCell">
    <xdr:from>
      <xdr:col>0</xdr:col>
      <xdr:colOff>251461</xdr:colOff>
      <xdr:row>0</xdr:row>
      <xdr:rowOff>205740</xdr:rowOff>
    </xdr:from>
    <xdr:to>
      <xdr:col>6</xdr:col>
      <xdr:colOff>403861</xdr:colOff>
      <xdr:row>0</xdr:row>
      <xdr:rowOff>1140884</xdr:rowOff>
    </xdr:to>
    <xdr:pic>
      <xdr:nvPicPr>
        <xdr:cNvPr id="11" name="Picture 10">
          <a:extLst>
            <a:ext uri="{FF2B5EF4-FFF2-40B4-BE49-F238E27FC236}">
              <a16:creationId xmlns:a16="http://schemas.microsoft.com/office/drawing/2014/main" id="{2D223870-1603-4270-B101-21EF65AC490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1" y="205740"/>
          <a:ext cx="4724400" cy="935144"/>
        </a:xfrm>
        <a:prstGeom prst="rect">
          <a:avLst/>
        </a:prstGeom>
      </xdr:spPr>
    </xdr:pic>
    <xdr:clientData/>
  </xdr:twoCellAnchor>
  <xdr:twoCellAnchor>
    <xdr:from>
      <xdr:col>2</xdr:col>
      <xdr:colOff>228600</xdr:colOff>
      <xdr:row>3</xdr:row>
      <xdr:rowOff>38100</xdr:rowOff>
    </xdr:from>
    <xdr:to>
      <xdr:col>4</xdr:col>
      <xdr:colOff>177800</xdr:colOff>
      <xdr:row>3</xdr:row>
      <xdr:rowOff>228600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0F700F98-9508-FE4F-B029-55C173C3C55B}"/>
            </a:ext>
          </a:extLst>
        </xdr:cNvPr>
        <xdr:cNvSpPr/>
      </xdr:nvSpPr>
      <xdr:spPr>
        <a:xfrm>
          <a:off x="1498600" y="2019300"/>
          <a:ext cx="1981200" cy="190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RCOphth">
      <a:dk1>
        <a:srgbClr val="000000"/>
      </a:dk1>
      <a:lt1>
        <a:srgbClr val="FFFFFF"/>
      </a:lt1>
      <a:dk2>
        <a:srgbClr val="575756"/>
      </a:dk2>
      <a:lt2>
        <a:srgbClr val="C0C0C0"/>
      </a:lt2>
      <a:accent1>
        <a:srgbClr val="49B0B8"/>
      </a:accent1>
      <a:accent2>
        <a:srgbClr val="41B7E5"/>
      </a:accent2>
      <a:accent3>
        <a:srgbClr val="6393C2"/>
      </a:accent3>
      <a:accent4>
        <a:srgbClr val="6974B1"/>
      </a:accent4>
      <a:accent5>
        <a:srgbClr val="8F6BA4"/>
      </a:accent5>
      <a:accent6>
        <a:srgbClr val="49B0B8"/>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75"/>
  <sheetViews>
    <sheetView showGridLines="0" tabSelected="1" zoomScaleNormal="100" workbookViewId="0">
      <selection activeCell="F8" sqref="F8:G8"/>
    </sheetView>
  </sheetViews>
  <sheetFormatPr defaultColWidth="8.77734375" defaultRowHeight="14.4"/>
  <cols>
    <col min="1" max="1" width="3.77734375" style="9" customWidth="1"/>
    <col min="2" max="2" width="12.77734375" style="8" customWidth="1"/>
    <col min="3" max="3" width="14.77734375" style="8" customWidth="1"/>
    <col min="4" max="12" width="11.77734375" style="8" customWidth="1"/>
    <col min="13" max="15" width="11.77734375" style="9" customWidth="1"/>
    <col min="16" max="16" width="4.44140625" style="9" customWidth="1"/>
    <col min="17" max="16384" width="8.77734375" style="9"/>
  </cols>
  <sheetData>
    <row r="1" spans="2:14" ht="92.55" customHeight="1"/>
    <row r="2" spans="2:14" ht="27" customHeight="1">
      <c r="B2" s="160" t="s">
        <v>41</v>
      </c>
      <c r="C2" s="160"/>
      <c r="D2" s="160"/>
      <c r="E2" s="160"/>
      <c r="F2" s="160"/>
      <c r="G2" s="160"/>
      <c r="H2" s="160"/>
      <c r="I2" s="160"/>
      <c r="J2" s="160"/>
      <c r="K2" s="160"/>
      <c r="L2" s="160"/>
      <c r="M2" s="160"/>
      <c r="N2" s="160"/>
    </row>
    <row r="3" spans="2:14" ht="37.799999999999997" customHeight="1">
      <c r="B3" s="161" t="s">
        <v>38</v>
      </c>
      <c r="C3" s="161"/>
      <c r="D3" s="161"/>
      <c r="E3" s="161"/>
      <c r="F3" s="161"/>
      <c r="G3" s="161"/>
      <c r="H3" s="161"/>
      <c r="I3" s="161"/>
      <c r="J3" s="161"/>
    </row>
    <row r="4" spans="2:14" s="158" customFormat="1" ht="19.95" customHeight="1">
      <c r="B4" s="161" t="s">
        <v>51</v>
      </c>
      <c r="C4" s="161"/>
      <c r="D4" s="161"/>
      <c r="E4" s="161"/>
      <c r="F4" s="161"/>
      <c r="G4" s="161"/>
      <c r="H4" s="161"/>
      <c r="I4" s="161"/>
      <c r="J4" s="161"/>
      <c r="K4" s="159"/>
      <c r="L4" s="159"/>
    </row>
    <row r="5" spans="2:14" ht="12" customHeight="1"/>
    <row r="6" spans="2:14" ht="34.950000000000003" customHeight="1">
      <c r="B6" s="171" t="s">
        <v>25</v>
      </c>
      <c r="C6" s="171"/>
      <c r="D6" s="171"/>
      <c r="E6" s="171"/>
      <c r="F6" s="171"/>
      <c r="G6" s="171"/>
      <c r="H6" s="171"/>
      <c r="I6" s="171"/>
      <c r="J6" s="10"/>
      <c r="K6" s="10"/>
      <c r="M6" s="8"/>
      <c r="N6" s="8"/>
    </row>
    <row r="7" spans="2:14" ht="7.95" customHeight="1">
      <c r="B7" s="139"/>
      <c r="C7" s="11"/>
      <c r="D7" s="11"/>
      <c r="E7" s="11"/>
      <c r="F7" s="11"/>
      <c r="G7" s="11"/>
      <c r="H7" s="11"/>
      <c r="I7" s="146"/>
      <c r="J7" s="10"/>
      <c r="K7" s="10"/>
      <c r="M7" s="8"/>
      <c r="N7" s="8"/>
    </row>
    <row r="8" spans="2:14" s="15" customFormat="1" ht="28.05" customHeight="1">
      <c r="B8" s="16"/>
      <c r="C8" s="172" t="s">
        <v>15</v>
      </c>
      <c r="D8" s="172"/>
      <c r="E8" s="173"/>
      <c r="F8" s="174" t="s">
        <v>2</v>
      </c>
      <c r="G8" s="175"/>
      <c r="H8" s="66"/>
      <c r="I8" s="147"/>
      <c r="J8" s="12"/>
      <c r="K8" s="13"/>
      <c r="L8" s="14"/>
      <c r="M8" s="14"/>
      <c r="N8" s="14"/>
    </row>
    <row r="9" spans="2:14" s="15" customFormat="1" ht="28.05" customHeight="1">
      <c r="B9" s="16"/>
      <c r="C9" s="172" t="s">
        <v>19</v>
      </c>
      <c r="D9" s="172"/>
      <c r="E9" s="173"/>
      <c r="F9" s="174"/>
      <c r="G9" s="175"/>
      <c r="H9" s="67"/>
      <c r="I9" s="16"/>
      <c r="J9" s="12"/>
      <c r="K9" s="12"/>
      <c r="L9" s="14"/>
      <c r="M9" s="14"/>
    </row>
    <row r="10" spans="2:14" s="15" customFormat="1" ht="28.05" customHeight="1">
      <c r="B10" s="16"/>
      <c r="C10" s="172" t="s">
        <v>20</v>
      </c>
      <c r="D10" s="172"/>
      <c r="E10" s="173"/>
      <c r="F10" s="174"/>
      <c r="G10" s="175"/>
      <c r="H10" s="66"/>
      <c r="I10" s="11"/>
      <c r="J10" s="12"/>
      <c r="K10" s="12"/>
      <c r="L10" s="14"/>
      <c r="M10" s="14"/>
      <c r="N10" s="14"/>
    </row>
    <row r="11" spans="2:14" s="15" customFormat="1" ht="4.05" customHeight="1">
      <c r="B11" s="16"/>
      <c r="C11" s="156"/>
      <c r="D11" s="156"/>
      <c r="E11" s="157"/>
      <c r="F11" s="68"/>
      <c r="G11" s="69"/>
      <c r="H11" s="66"/>
      <c r="I11" s="11"/>
      <c r="J11" s="12"/>
      <c r="K11" s="12"/>
      <c r="L11" s="14"/>
      <c r="M11" s="14"/>
      <c r="N11" s="14"/>
    </row>
    <row r="12" spans="2:14" s="15" customFormat="1" ht="34.950000000000003" customHeight="1">
      <c r="B12" s="16"/>
      <c r="C12" s="172" t="s">
        <v>44</v>
      </c>
      <c r="D12" s="172"/>
      <c r="E12" s="172"/>
      <c r="F12" s="170">
        <f>(Sheet2!A16/Sheet2!B16)*VLOOKUP(F8,Sheet2!A2:C11,3,FALSE)</f>
        <v>0</v>
      </c>
      <c r="G12" s="170"/>
      <c r="H12" s="66"/>
      <c r="I12" s="147"/>
      <c r="J12" s="12"/>
      <c r="K12" s="12"/>
      <c r="L12" s="14"/>
      <c r="M12" s="14"/>
      <c r="N12" s="14"/>
    </row>
    <row r="13" spans="2:14" s="15" customFormat="1" ht="4.05" customHeight="1">
      <c r="B13" s="16"/>
      <c r="C13" s="183"/>
      <c r="D13" s="183"/>
      <c r="E13" s="183"/>
      <c r="F13" s="59"/>
      <c r="G13" s="70"/>
      <c r="H13" s="66"/>
      <c r="I13" s="147"/>
      <c r="J13" s="12"/>
      <c r="K13" s="12"/>
      <c r="L13" s="14"/>
      <c r="M13" s="14"/>
      <c r="N13" s="14"/>
    </row>
    <row r="14" spans="2:14" s="15" customFormat="1" ht="28.05" customHeight="1">
      <c r="B14" s="16"/>
      <c r="C14" s="172" t="s">
        <v>35</v>
      </c>
      <c r="D14" s="172"/>
      <c r="E14" s="173"/>
      <c r="F14" s="168">
        <v>1</v>
      </c>
      <c r="G14" s="169"/>
      <c r="H14" s="66"/>
      <c r="I14" s="148"/>
      <c r="J14" s="14"/>
      <c r="K14" s="14"/>
      <c r="L14" s="14"/>
      <c r="M14" s="14"/>
      <c r="N14" s="14"/>
    </row>
    <row r="15" spans="2:14" s="15" customFormat="1" ht="4.05" customHeight="1">
      <c r="B15" s="16"/>
      <c r="C15" s="156"/>
      <c r="D15" s="156"/>
      <c r="E15" s="157"/>
      <c r="F15" s="60"/>
      <c r="G15" s="69"/>
      <c r="H15" s="66"/>
      <c r="I15" s="148"/>
      <c r="J15" s="14"/>
      <c r="K15" s="14"/>
      <c r="L15" s="14"/>
      <c r="M15" s="14"/>
      <c r="N15" s="14"/>
    </row>
    <row r="16" spans="2:14" s="15" customFormat="1" ht="34.950000000000003" customHeight="1">
      <c r="B16" s="16"/>
      <c r="C16" s="172" t="s">
        <v>45</v>
      </c>
      <c r="D16" s="172"/>
      <c r="E16" s="172"/>
      <c r="F16" s="170">
        <f>F12*F14</f>
        <v>0</v>
      </c>
      <c r="G16" s="170"/>
      <c r="H16" s="66"/>
      <c r="I16" s="148"/>
      <c r="J16" s="14"/>
      <c r="K16" s="14"/>
      <c r="L16" s="14"/>
      <c r="M16" s="14"/>
      <c r="N16" s="14"/>
    </row>
    <row r="17" spans="2:16" ht="7.95" customHeight="1">
      <c r="B17" s="139"/>
      <c r="C17" s="71"/>
      <c r="D17" s="71"/>
      <c r="E17" s="72"/>
      <c r="F17" s="73"/>
      <c r="G17" s="74"/>
      <c r="H17" s="74"/>
      <c r="I17" s="139"/>
      <c r="M17" s="8"/>
      <c r="N17" s="8"/>
    </row>
    <row r="18" spans="2:16" ht="25.05" customHeight="1">
      <c r="B18" s="17"/>
      <c r="C18" s="18"/>
    </row>
    <row r="19" spans="2:16" s="15" customFormat="1" ht="30" customHeight="1">
      <c r="B19" s="165" t="s">
        <v>34</v>
      </c>
      <c r="C19" s="165"/>
      <c r="D19" s="165"/>
      <c r="E19" s="165"/>
      <c r="F19" s="165"/>
      <c r="G19" s="165"/>
      <c r="H19" s="165"/>
      <c r="I19" s="165"/>
      <c r="J19" s="14"/>
      <c r="K19" s="14"/>
      <c r="L19" s="14"/>
    </row>
    <row r="20" spans="2:16" s="15" customFormat="1" ht="45" customHeight="1">
      <c r="B20" s="136" t="s">
        <v>42</v>
      </c>
      <c r="C20" s="137" t="s">
        <v>0</v>
      </c>
      <c r="D20" s="137" t="s">
        <v>43</v>
      </c>
      <c r="E20" s="137" t="s">
        <v>21</v>
      </c>
      <c r="F20" s="137" t="s">
        <v>50</v>
      </c>
      <c r="G20" s="137" t="s">
        <v>49</v>
      </c>
      <c r="H20" s="166" t="s">
        <v>48</v>
      </c>
      <c r="I20" s="166"/>
      <c r="J20" s="19"/>
      <c r="K20" s="14"/>
      <c r="L20" s="14"/>
      <c r="M20" s="14"/>
      <c r="N20" s="14"/>
      <c r="P20" s="155"/>
    </row>
    <row r="21" spans="2:16" s="80" customFormat="1" ht="25.05" customHeight="1">
      <c r="B21" s="75"/>
      <c r="C21" s="75"/>
      <c r="D21" s="76"/>
      <c r="E21" s="77"/>
      <c r="F21" s="77"/>
      <c r="G21" s="77"/>
      <c r="H21" s="154" t="s">
        <v>27</v>
      </c>
      <c r="I21" s="154" t="s">
        <v>28</v>
      </c>
      <c r="J21" s="78"/>
      <c r="K21" s="79"/>
      <c r="L21" s="79"/>
      <c r="M21" s="79"/>
      <c r="N21" s="79"/>
    </row>
    <row r="22" spans="2:16" s="15" customFormat="1" ht="4.05" customHeight="1">
      <c r="B22" s="53"/>
      <c r="C22" s="53"/>
      <c r="D22" s="54"/>
      <c r="E22" s="55"/>
      <c r="F22" s="55"/>
      <c r="G22" s="55"/>
      <c r="H22" s="56"/>
      <c r="I22" s="56"/>
      <c r="J22" s="19"/>
      <c r="K22" s="14"/>
      <c r="L22" s="14"/>
      <c r="M22" s="14"/>
      <c r="N22" s="14"/>
    </row>
    <row r="23" spans="2:16" s="15" customFormat="1" ht="25.05" customHeight="1">
      <c r="B23" s="81" t="s">
        <v>12</v>
      </c>
      <c r="C23" s="64">
        <f>(1-SUM(C24:C26))</f>
        <v>1</v>
      </c>
      <c r="D23" s="151">
        <v>8</v>
      </c>
      <c r="E23" s="151">
        <v>0</v>
      </c>
      <c r="F23" s="151">
        <v>4</v>
      </c>
      <c r="G23" s="151">
        <v>8</v>
      </c>
      <c r="H23" s="151">
        <v>1</v>
      </c>
      <c r="I23" s="151">
        <v>1</v>
      </c>
      <c r="J23" s="14"/>
      <c r="K23" s="14"/>
      <c r="L23" s="14"/>
      <c r="M23" s="14"/>
      <c r="N23" s="14"/>
      <c r="O23" s="14"/>
    </row>
    <row r="24" spans="2:16" s="15" customFormat="1" ht="25.05" customHeight="1">
      <c r="B24" s="81" t="s">
        <v>13</v>
      </c>
      <c r="C24" s="83">
        <v>0</v>
      </c>
      <c r="D24" s="152">
        <v>6</v>
      </c>
      <c r="E24" s="152">
        <v>6</v>
      </c>
      <c r="F24" s="152">
        <v>4</v>
      </c>
      <c r="G24" s="152">
        <v>8</v>
      </c>
      <c r="H24" s="152">
        <v>0</v>
      </c>
      <c r="I24" s="152">
        <v>1</v>
      </c>
      <c r="J24" s="14"/>
      <c r="K24" s="14"/>
      <c r="L24" s="14"/>
      <c r="M24" s="14"/>
      <c r="N24" s="20"/>
    </row>
    <row r="25" spans="2:16" s="15" customFormat="1" ht="25.05" customHeight="1">
      <c r="B25" s="81" t="s">
        <v>33</v>
      </c>
      <c r="C25" s="83">
        <v>0</v>
      </c>
      <c r="D25" s="152">
        <v>12</v>
      </c>
      <c r="E25" s="152">
        <v>0</v>
      </c>
      <c r="F25" s="152">
        <v>4</v>
      </c>
      <c r="G25" s="152">
        <v>8</v>
      </c>
      <c r="H25" s="152">
        <v>1</v>
      </c>
      <c r="I25" s="152">
        <v>1</v>
      </c>
      <c r="J25" s="14"/>
      <c r="K25" s="14"/>
      <c r="L25" s="14"/>
      <c r="M25" s="14"/>
      <c r="N25" s="14"/>
    </row>
    <row r="26" spans="2:16" s="15" customFormat="1" ht="25.05" customHeight="1">
      <c r="B26" s="81" t="s">
        <v>14</v>
      </c>
      <c r="C26" s="83">
        <v>0</v>
      </c>
      <c r="D26" s="153">
        <v>6</v>
      </c>
      <c r="E26" s="153">
        <v>0</v>
      </c>
      <c r="F26" s="153">
        <v>4</v>
      </c>
      <c r="G26" s="153">
        <v>8</v>
      </c>
      <c r="H26" s="153">
        <v>1</v>
      </c>
      <c r="I26" s="153">
        <v>1</v>
      </c>
      <c r="J26" s="14"/>
      <c r="K26" s="14"/>
      <c r="L26" s="14"/>
      <c r="M26" s="14"/>
      <c r="N26" s="14"/>
    </row>
    <row r="27" spans="2:16" s="15" customFormat="1" ht="4.05" customHeight="1">
      <c r="B27" s="84"/>
      <c r="C27" s="58"/>
      <c r="D27" s="62"/>
      <c r="E27" s="62"/>
      <c r="F27" s="62"/>
      <c r="G27" s="62"/>
      <c r="H27" s="63"/>
      <c r="I27" s="61"/>
      <c r="J27" s="14"/>
      <c r="K27" s="14"/>
      <c r="L27" s="14"/>
      <c r="M27" s="14"/>
      <c r="N27" s="14"/>
    </row>
    <row r="28" spans="2:16" s="15" customFormat="1" ht="19.95" customHeight="1">
      <c r="B28" s="84" t="s">
        <v>39</v>
      </c>
      <c r="C28" s="82">
        <f>SUM(C23:C27)</f>
        <v>1</v>
      </c>
      <c r="D28" s="62"/>
      <c r="E28" s="62"/>
      <c r="F28" s="62"/>
      <c r="G28" s="62"/>
      <c r="H28" s="63"/>
      <c r="I28" s="61"/>
      <c r="J28" s="14"/>
      <c r="K28" s="14"/>
      <c r="L28" s="14"/>
      <c r="M28" s="14"/>
      <c r="N28" s="14"/>
    </row>
    <row r="29" spans="2:16" s="15" customFormat="1" ht="4.05" customHeight="1">
      <c r="B29" s="57"/>
      <c r="C29" s="58"/>
      <c r="D29" s="62"/>
      <c r="E29" s="62"/>
      <c r="F29" s="62"/>
      <c r="G29" s="62"/>
      <c r="H29" s="63"/>
      <c r="I29" s="61"/>
      <c r="J29" s="14"/>
      <c r="K29" s="14"/>
      <c r="L29" s="14"/>
      <c r="M29" s="14"/>
      <c r="N29" s="14"/>
    </row>
    <row r="30" spans="2:16" ht="25.05" customHeight="1"/>
    <row r="31" spans="2:16" ht="30" customHeight="1">
      <c r="B31" s="167" t="s">
        <v>17</v>
      </c>
      <c r="C31" s="167"/>
      <c r="D31" s="167"/>
      <c r="E31" s="167"/>
      <c r="F31" s="167"/>
      <c r="G31" s="167"/>
      <c r="H31" s="167"/>
      <c r="I31" s="149"/>
      <c r="M31" s="8"/>
    </row>
    <row r="32" spans="2:16" s="80" customFormat="1" ht="30" customHeight="1">
      <c r="B32" s="85"/>
      <c r="C32" s="138" t="s">
        <v>1</v>
      </c>
      <c r="D32" s="138" t="s">
        <v>46</v>
      </c>
      <c r="E32" s="138" t="s">
        <v>16</v>
      </c>
      <c r="F32" s="138" t="s">
        <v>29</v>
      </c>
      <c r="G32" s="85"/>
      <c r="H32" s="85"/>
      <c r="I32" s="85"/>
      <c r="J32" s="79"/>
      <c r="K32" s="79"/>
      <c r="L32" s="79"/>
      <c r="M32" s="79"/>
    </row>
    <row r="33" spans="2:15" s="22" customFormat="1" ht="4.05" customHeight="1">
      <c r="B33" s="49"/>
      <c r="C33" s="50"/>
      <c r="D33" s="51"/>
      <c r="E33" s="51"/>
      <c r="F33" s="52"/>
      <c r="G33" s="49"/>
      <c r="H33" s="49"/>
      <c r="I33" s="49"/>
    </row>
    <row r="34" spans="2:15" ht="18" customHeight="1">
      <c r="B34" s="150"/>
      <c r="C34" s="86" t="s">
        <v>3</v>
      </c>
      <c r="D34" s="87">
        <f>(Sheet2!$A$16*((VLOOKUP(C34,Sheet2!$A$2:$C$11,2,FALSE))/VLOOKUP($F$8,Sheet2!$A$2:$C$11,2,FALSE)))</f>
        <v>0</v>
      </c>
      <c r="E34" s="88">
        <f>((VLOOKUP(C34,Sheet2!$A$2:$C$11,3,FALSE)*(D34/VLOOKUP(C34,Sheet2!$A$2:$C$11,2,FALSE))))</f>
        <v>0</v>
      </c>
      <c r="F34" s="89">
        <f t="shared" ref="F34:F42" si="0">$E34*$F$14</f>
        <v>0</v>
      </c>
      <c r="G34" s="150"/>
      <c r="H34" s="150"/>
      <c r="I34" s="150"/>
      <c r="M34" s="8"/>
    </row>
    <row r="35" spans="2:15" ht="18" customHeight="1">
      <c r="B35" s="150"/>
      <c r="C35" s="90" t="s">
        <v>4</v>
      </c>
      <c r="D35" s="91">
        <f>(Sheet2!$A$16*((VLOOKUP(C35,Sheet2!$A$2:$C$11,2,FALSE))/VLOOKUP($F$8,Sheet2!$A$2:$C$11,2,FALSE)))</f>
        <v>0</v>
      </c>
      <c r="E35" s="92">
        <f>((VLOOKUP(C35,Sheet2!$A$2:$C$11,3,FALSE)*(D35/VLOOKUP(C35,Sheet2!$A$2:$C$11,2,FALSE))))</f>
        <v>0</v>
      </c>
      <c r="F35" s="93">
        <f t="shared" si="0"/>
        <v>0</v>
      </c>
      <c r="G35" s="150"/>
      <c r="H35" s="150"/>
      <c r="I35" s="150"/>
      <c r="M35" s="8"/>
    </row>
    <row r="36" spans="2:15" ht="18" customHeight="1">
      <c r="B36" s="150"/>
      <c r="C36" s="90" t="s">
        <v>5</v>
      </c>
      <c r="D36" s="91">
        <f>(Sheet2!$A$16*((VLOOKUP(C36,Sheet2!$A$2:$C$11,2,FALSE))/VLOOKUP($F$8,Sheet2!$A$2:$C$11,2,FALSE)))</f>
        <v>0</v>
      </c>
      <c r="E36" s="92">
        <f>((VLOOKUP(C36,Sheet2!$A$2:$C$11,3,FALSE)*(D36/VLOOKUP(C36,Sheet2!$A$2:$C$11,2,FALSE))))</f>
        <v>0</v>
      </c>
      <c r="F36" s="93">
        <f t="shared" si="0"/>
        <v>0</v>
      </c>
      <c r="G36" s="150"/>
      <c r="H36" s="150"/>
      <c r="I36" s="150"/>
      <c r="M36" s="8"/>
    </row>
    <row r="37" spans="2:15" ht="18" customHeight="1">
      <c r="B37" s="150"/>
      <c r="C37" s="90" t="s">
        <v>6</v>
      </c>
      <c r="D37" s="91">
        <f>(Sheet2!$A$16*((VLOOKUP(C37,Sheet2!$A$2:$C$11,2,FALSE))/VLOOKUP($F$8,Sheet2!$A$2:$C$11,2,FALSE)))</f>
        <v>0</v>
      </c>
      <c r="E37" s="92">
        <f>((VLOOKUP(C37,Sheet2!$A$2:$C$11,3,FALSE)*(D37/VLOOKUP(C37,Sheet2!$A$2:$C$11,2,FALSE))))</f>
        <v>0</v>
      </c>
      <c r="F37" s="93">
        <f t="shared" si="0"/>
        <v>0</v>
      </c>
      <c r="G37" s="150"/>
      <c r="H37" s="150"/>
      <c r="I37" s="150"/>
      <c r="M37" s="8"/>
    </row>
    <row r="38" spans="2:15" ht="18" customHeight="1">
      <c r="B38" s="150"/>
      <c r="C38" s="90" t="s">
        <v>7</v>
      </c>
      <c r="D38" s="91">
        <f>(Sheet2!$A$16*((VLOOKUP(C38,Sheet2!$A$2:$C$11,2,FALSE))/VLOOKUP($F$8,Sheet2!$A$2:$C$11,2,FALSE)))</f>
        <v>0</v>
      </c>
      <c r="E38" s="92">
        <f>((VLOOKUP(C38,Sheet2!$A$2:$C$11,3,FALSE)*(D38/VLOOKUP(C38,Sheet2!$A$2:$C$11,2,FALSE))))</f>
        <v>0</v>
      </c>
      <c r="F38" s="93">
        <f t="shared" si="0"/>
        <v>0</v>
      </c>
      <c r="G38" s="150"/>
      <c r="H38" s="150"/>
      <c r="I38" s="150"/>
      <c r="M38" s="8"/>
    </row>
    <row r="39" spans="2:15" ht="18" customHeight="1">
      <c r="B39" s="150"/>
      <c r="C39" s="90" t="s">
        <v>8</v>
      </c>
      <c r="D39" s="91">
        <f>(Sheet2!$A$16*((VLOOKUP(C39,Sheet2!$A$2:$C$11,2,FALSE))/VLOOKUP($F$8,Sheet2!$A$2:$C$11,2,FALSE)))</f>
        <v>0</v>
      </c>
      <c r="E39" s="92">
        <f>((VLOOKUP(C39,Sheet2!$A$2:$C$11,3,FALSE)*(D39/VLOOKUP(C39,Sheet2!$A$2:$C$11,2,FALSE))))</f>
        <v>0</v>
      </c>
      <c r="F39" s="93">
        <f t="shared" si="0"/>
        <v>0</v>
      </c>
      <c r="G39" s="150"/>
      <c r="H39" s="150"/>
      <c r="I39" s="150"/>
      <c r="M39" s="8"/>
    </row>
    <row r="40" spans="2:15" ht="18" customHeight="1">
      <c r="B40" s="150"/>
      <c r="C40" s="90" t="s">
        <v>9</v>
      </c>
      <c r="D40" s="91">
        <f>(Sheet2!$A$16*((VLOOKUP(C40,Sheet2!$A$2:$C$11,2,FALSE))/VLOOKUP($F$8,Sheet2!$A$2:$C$11,2,FALSE)))</f>
        <v>0</v>
      </c>
      <c r="E40" s="92">
        <f>((VLOOKUP(C40,Sheet2!$A$2:$C$11,3,FALSE)*(D40/VLOOKUP(C40,Sheet2!$A$2:$C$11,2,FALSE))))</f>
        <v>0</v>
      </c>
      <c r="F40" s="93">
        <f t="shared" si="0"/>
        <v>0</v>
      </c>
      <c r="G40" s="150"/>
      <c r="H40" s="150"/>
      <c r="I40" s="150"/>
      <c r="M40" s="8"/>
    </row>
    <row r="41" spans="2:15" s="26" customFormat="1" ht="18" customHeight="1">
      <c r="B41" s="150"/>
      <c r="C41" s="90" t="s">
        <v>10</v>
      </c>
      <c r="D41" s="91">
        <f>(Sheet2!$A$16*((VLOOKUP(C41,Sheet2!$A$2:$C$11,2,FALSE))/VLOOKUP($F$8,Sheet2!$A$2:$C$11,2,FALSE)))</f>
        <v>0</v>
      </c>
      <c r="E41" s="92">
        <f>((VLOOKUP(C41,Sheet2!$A$2:$C$11,3,FALSE)*(D41/VLOOKUP(C41,Sheet2!$A$2:$C$11,2,FALSE))))</f>
        <v>0</v>
      </c>
      <c r="F41" s="93">
        <f t="shared" si="0"/>
        <v>0</v>
      </c>
      <c r="G41" s="150"/>
      <c r="H41" s="150"/>
      <c r="I41" s="150"/>
      <c r="J41" s="25"/>
      <c r="K41" s="25"/>
      <c r="L41" s="25"/>
      <c r="M41" s="25"/>
    </row>
    <row r="42" spans="2:15" s="26" customFormat="1" ht="18" customHeight="1">
      <c r="B42" s="150"/>
      <c r="C42" s="94" t="s">
        <v>11</v>
      </c>
      <c r="D42" s="95">
        <f>(Sheet2!$A$16*((VLOOKUP(C42,Sheet2!$A$2:$C$11,2,FALSE))/VLOOKUP($F$8,Sheet2!$A$2:$C$11,2,FALSE)))</f>
        <v>0</v>
      </c>
      <c r="E42" s="96">
        <f>((VLOOKUP(C42,Sheet2!$A$2:$C$11,3,FALSE)*(D42/VLOOKUP(C42,Sheet2!$A$2:$C$11,2,FALSE))))</f>
        <v>0</v>
      </c>
      <c r="F42" s="97">
        <f t="shared" si="0"/>
        <v>0</v>
      </c>
      <c r="G42" s="150"/>
      <c r="H42" s="150"/>
      <c r="I42" s="150"/>
      <c r="J42" s="25"/>
      <c r="K42" s="25"/>
      <c r="L42" s="25"/>
      <c r="M42" s="25"/>
    </row>
    <row r="43" spans="2:15" s="26" customFormat="1" ht="4.05" customHeight="1">
      <c r="B43" s="23"/>
      <c r="C43" s="24"/>
      <c r="D43" s="27"/>
      <c r="E43" s="28"/>
      <c r="F43" s="29"/>
      <c r="G43" s="23"/>
      <c r="H43" s="23"/>
      <c r="I43" s="23"/>
      <c r="J43" s="25"/>
      <c r="K43" s="25"/>
      <c r="L43" s="25"/>
      <c r="M43" s="25"/>
    </row>
    <row r="44" spans="2:15" s="26" customFormat="1" ht="25.05" customHeight="1">
      <c r="B44" s="25"/>
      <c r="C44" s="25"/>
      <c r="D44" s="30"/>
      <c r="E44" s="21"/>
      <c r="F44" s="21"/>
      <c r="G44" s="21"/>
      <c r="H44" s="21"/>
      <c r="I44" s="21"/>
      <c r="J44" s="21"/>
      <c r="K44" s="21"/>
      <c r="L44" s="25"/>
      <c r="M44" s="25"/>
      <c r="N44" s="25"/>
    </row>
    <row r="45" spans="2:15" s="26" customFormat="1" ht="34.950000000000003" customHeight="1">
      <c r="B45" s="167" t="s">
        <v>26</v>
      </c>
      <c r="C45" s="167"/>
      <c r="D45" s="167"/>
      <c r="E45" s="167"/>
      <c r="F45" s="167"/>
      <c r="G45" s="167"/>
      <c r="H45" s="167"/>
      <c r="I45" s="167"/>
      <c r="J45" s="167"/>
      <c r="K45" s="167"/>
      <c r="L45" s="167"/>
      <c r="M45" s="167"/>
      <c r="N45" s="167"/>
      <c r="O45" s="167"/>
    </row>
    <row r="46" spans="2:15" s="100" customFormat="1" ht="34.950000000000003" customHeight="1">
      <c r="B46" s="65"/>
      <c r="C46" s="98" t="s">
        <v>16</v>
      </c>
      <c r="D46" s="99" t="s">
        <v>24</v>
      </c>
      <c r="E46" s="182" t="s">
        <v>21</v>
      </c>
      <c r="F46" s="181"/>
      <c r="G46" s="180" t="s">
        <v>47</v>
      </c>
      <c r="H46" s="181"/>
      <c r="I46" s="180" t="s">
        <v>18</v>
      </c>
      <c r="J46" s="182"/>
      <c r="K46" s="162" t="s">
        <v>48</v>
      </c>
      <c r="L46" s="163"/>
      <c r="M46" s="163"/>
      <c r="N46" s="164"/>
      <c r="O46" s="98"/>
    </row>
    <row r="47" spans="2:15" s="100" customFormat="1" ht="15" customHeight="1">
      <c r="B47" s="102"/>
      <c r="C47" s="103"/>
      <c r="D47" s="104"/>
      <c r="E47" s="105"/>
      <c r="F47" s="105"/>
      <c r="G47" s="103"/>
      <c r="H47" s="104"/>
      <c r="I47" s="103"/>
      <c r="J47" s="105"/>
      <c r="K47" s="176" t="s">
        <v>22</v>
      </c>
      <c r="L47" s="177"/>
      <c r="M47" s="178" t="s">
        <v>23</v>
      </c>
      <c r="N47" s="179"/>
      <c r="O47" s="132"/>
    </row>
    <row r="48" spans="2:15" s="101" customFormat="1" ht="15" customHeight="1">
      <c r="B48" s="106" t="s">
        <v>1</v>
      </c>
      <c r="C48" s="107" t="s">
        <v>36</v>
      </c>
      <c r="D48" s="108" t="s">
        <v>36</v>
      </c>
      <c r="E48" s="109" t="s">
        <v>36</v>
      </c>
      <c r="F48" s="109" t="s">
        <v>37</v>
      </c>
      <c r="G48" s="107" t="s">
        <v>36</v>
      </c>
      <c r="H48" s="108" t="s">
        <v>37</v>
      </c>
      <c r="I48" s="109" t="s">
        <v>36</v>
      </c>
      <c r="J48" s="109" t="s">
        <v>37</v>
      </c>
      <c r="K48" s="107" t="s">
        <v>36</v>
      </c>
      <c r="L48" s="108" t="s">
        <v>37</v>
      </c>
      <c r="M48" s="107" t="s">
        <v>36</v>
      </c>
      <c r="N48" s="109" t="s">
        <v>37</v>
      </c>
      <c r="O48" s="133" t="s">
        <v>1</v>
      </c>
    </row>
    <row r="49" spans="2:15" s="26" customFormat="1" ht="6" customHeight="1">
      <c r="B49" s="31"/>
      <c r="C49" s="32"/>
      <c r="D49" s="33"/>
      <c r="E49" s="34"/>
      <c r="F49" s="34"/>
      <c r="G49" s="32"/>
      <c r="H49" s="33"/>
      <c r="I49" s="34"/>
      <c r="J49" s="34"/>
      <c r="K49" s="35"/>
      <c r="L49" s="36"/>
      <c r="M49" s="37"/>
      <c r="N49" s="38"/>
      <c r="O49" s="134"/>
    </row>
    <row r="50" spans="2:15" s="39" customFormat="1" ht="19.95" customHeight="1">
      <c r="B50" s="143" t="s">
        <v>3</v>
      </c>
      <c r="C50" s="110">
        <f t="shared" ref="C50:C58" si="1">$F34</f>
        <v>0</v>
      </c>
      <c r="D50" s="111">
        <f t="shared" ref="D50:D58" si="2" xml:space="preserve"> (($C50*$C$23)/$D$23)+(($C50*$C$24)/$D$24)+(($C50*$C$25)/$D$25)+(($C50*$C$26)/$D$26)</f>
        <v>0</v>
      </c>
      <c r="E50" s="112">
        <f t="shared" ref="E50:E58" si="3" xml:space="preserve"> ($D50*$C$23*E$23)+($D50*$C$24*E$24)+($D50*$C$25*E$25)+($D50*$C$26*E$26)</f>
        <v>0</v>
      </c>
      <c r="F50" s="113">
        <f>E50/42</f>
        <v>0</v>
      </c>
      <c r="G50" s="110">
        <f t="shared" ref="G50:G58" si="4" xml:space="preserve"> ((($C50*$C$23)/$D$23)*$F$23)+((($C50*$C$24)/$D$24)*$F$24)+((($C50*$C$25)/$D$25)*$F$25)+((($C50*$C$26)/$D$26)*$F$26)</f>
        <v>0</v>
      </c>
      <c r="H50" s="114">
        <f>G50/42</f>
        <v>0</v>
      </c>
      <c r="I50" s="112">
        <f t="shared" ref="I50:I58" si="5" xml:space="preserve"> ((($C50*$C$23)/$D$23)*$G$23)+((($C50*$C$24)/$D$24)*$G$24)+((($C50*$C$25)/$D$25)*$G$25)+((($C50*$C$26)/$D$26)*$G$26)</f>
        <v>0</v>
      </c>
      <c r="J50" s="113">
        <f>I50/42</f>
        <v>0</v>
      </c>
      <c r="K50" s="123">
        <f t="shared" ref="K50:K58" si="6">D50</f>
        <v>0</v>
      </c>
      <c r="L50" s="124">
        <f>K50/42</f>
        <v>0</v>
      </c>
      <c r="M50" s="123">
        <f t="shared" ref="M50:M58" si="7" xml:space="preserve"> ((($C50*$C$23)/$D$23)*$H$23)+((($C50*$C$24)/$D$24)*$H$24)+((($C50*$C$25)/$D$25)*$H$25)+((($C50*$C$26)/$D$26)*$H$26)</f>
        <v>0</v>
      </c>
      <c r="N50" s="125">
        <f>M50/42</f>
        <v>0</v>
      </c>
      <c r="O50" s="140" t="s">
        <v>3</v>
      </c>
    </row>
    <row r="51" spans="2:15" s="39" customFormat="1" ht="19.95" customHeight="1">
      <c r="B51" s="144" t="s">
        <v>4</v>
      </c>
      <c r="C51" s="115">
        <f t="shared" si="1"/>
        <v>0</v>
      </c>
      <c r="D51" s="116">
        <f t="shared" si="2"/>
        <v>0</v>
      </c>
      <c r="E51" s="117">
        <f t="shared" si="3"/>
        <v>0</v>
      </c>
      <c r="F51" s="118">
        <f t="shared" ref="F51:F58" si="8">E51/42</f>
        <v>0</v>
      </c>
      <c r="G51" s="115">
        <f t="shared" si="4"/>
        <v>0</v>
      </c>
      <c r="H51" s="119">
        <f t="shared" ref="H51:J58" si="9">G51/42</f>
        <v>0</v>
      </c>
      <c r="I51" s="117">
        <f t="shared" si="5"/>
        <v>0</v>
      </c>
      <c r="J51" s="118">
        <f t="shared" si="9"/>
        <v>0</v>
      </c>
      <c r="K51" s="126">
        <f t="shared" si="6"/>
        <v>0</v>
      </c>
      <c r="L51" s="127">
        <f t="shared" ref="L51:L58" si="10">K51/42</f>
        <v>0</v>
      </c>
      <c r="M51" s="126">
        <f t="shared" si="7"/>
        <v>0</v>
      </c>
      <c r="N51" s="128">
        <f t="shared" ref="N51:N58" si="11">M51/42</f>
        <v>0</v>
      </c>
      <c r="O51" s="141" t="s">
        <v>4</v>
      </c>
    </row>
    <row r="52" spans="2:15" s="39" customFormat="1" ht="19.95" customHeight="1">
      <c r="B52" s="144" t="s">
        <v>5</v>
      </c>
      <c r="C52" s="115">
        <f t="shared" si="1"/>
        <v>0</v>
      </c>
      <c r="D52" s="116">
        <f t="shared" si="2"/>
        <v>0</v>
      </c>
      <c r="E52" s="117">
        <f t="shared" si="3"/>
        <v>0</v>
      </c>
      <c r="F52" s="118">
        <f t="shared" si="8"/>
        <v>0</v>
      </c>
      <c r="G52" s="115">
        <f t="shared" si="4"/>
        <v>0</v>
      </c>
      <c r="H52" s="119">
        <f t="shared" si="9"/>
        <v>0</v>
      </c>
      <c r="I52" s="117">
        <f t="shared" si="5"/>
        <v>0</v>
      </c>
      <c r="J52" s="118">
        <f t="shared" si="9"/>
        <v>0</v>
      </c>
      <c r="K52" s="126">
        <f t="shared" si="6"/>
        <v>0</v>
      </c>
      <c r="L52" s="127">
        <f t="shared" si="10"/>
        <v>0</v>
      </c>
      <c r="M52" s="126">
        <f t="shared" si="7"/>
        <v>0</v>
      </c>
      <c r="N52" s="128">
        <f t="shared" si="11"/>
        <v>0</v>
      </c>
      <c r="O52" s="141" t="s">
        <v>5</v>
      </c>
    </row>
    <row r="53" spans="2:15" s="39" customFormat="1" ht="19.95" customHeight="1">
      <c r="B53" s="144" t="s">
        <v>6</v>
      </c>
      <c r="C53" s="115">
        <f t="shared" si="1"/>
        <v>0</v>
      </c>
      <c r="D53" s="116">
        <f t="shared" si="2"/>
        <v>0</v>
      </c>
      <c r="E53" s="117">
        <f t="shared" si="3"/>
        <v>0</v>
      </c>
      <c r="F53" s="118">
        <f t="shared" si="8"/>
        <v>0</v>
      </c>
      <c r="G53" s="115">
        <f t="shared" si="4"/>
        <v>0</v>
      </c>
      <c r="H53" s="119">
        <f t="shared" si="9"/>
        <v>0</v>
      </c>
      <c r="I53" s="117">
        <f t="shared" si="5"/>
        <v>0</v>
      </c>
      <c r="J53" s="118">
        <f t="shared" si="9"/>
        <v>0</v>
      </c>
      <c r="K53" s="126">
        <f t="shared" si="6"/>
        <v>0</v>
      </c>
      <c r="L53" s="127">
        <f t="shared" si="10"/>
        <v>0</v>
      </c>
      <c r="M53" s="126">
        <f t="shared" si="7"/>
        <v>0</v>
      </c>
      <c r="N53" s="128">
        <f t="shared" si="11"/>
        <v>0</v>
      </c>
      <c r="O53" s="141" t="s">
        <v>6</v>
      </c>
    </row>
    <row r="54" spans="2:15" s="39" customFormat="1" ht="19.95" customHeight="1">
      <c r="B54" s="144" t="s">
        <v>7</v>
      </c>
      <c r="C54" s="115">
        <f t="shared" si="1"/>
        <v>0</v>
      </c>
      <c r="D54" s="116">
        <f t="shared" si="2"/>
        <v>0</v>
      </c>
      <c r="E54" s="117">
        <f t="shared" si="3"/>
        <v>0</v>
      </c>
      <c r="F54" s="118">
        <f t="shared" si="8"/>
        <v>0</v>
      </c>
      <c r="G54" s="115">
        <f t="shared" si="4"/>
        <v>0</v>
      </c>
      <c r="H54" s="119">
        <f t="shared" si="9"/>
        <v>0</v>
      </c>
      <c r="I54" s="117">
        <f t="shared" si="5"/>
        <v>0</v>
      </c>
      <c r="J54" s="118">
        <f t="shared" si="9"/>
        <v>0</v>
      </c>
      <c r="K54" s="126">
        <f t="shared" si="6"/>
        <v>0</v>
      </c>
      <c r="L54" s="127">
        <f t="shared" si="10"/>
        <v>0</v>
      </c>
      <c r="M54" s="126">
        <f t="shared" si="7"/>
        <v>0</v>
      </c>
      <c r="N54" s="128">
        <f t="shared" si="11"/>
        <v>0</v>
      </c>
      <c r="O54" s="141" t="s">
        <v>7</v>
      </c>
    </row>
    <row r="55" spans="2:15" s="39" customFormat="1" ht="19.95" customHeight="1">
      <c r="B55" s="144" t="s">
        <v>8</v>
      </c>
      <c r="C55" s="115">
        <f t="shared" si="1"/>
        <v>0</v>
      </c>
      <c r="D55" s="116">
        <f t="shared" si="2"/>
        <v>0</v>
      </c>
      <c r="E55" s="117">
        <f t="shared" si="3"/>
        <v>0</v>
      </c>
      <c r="F55" s="118">
        <f t="shared" si="8"/>
        <v>0</v>
      </c>
      <c r="G55" s="115">
        <f t="shared" si="4"/>
        <v>0</v>
      </c>
      <c r="H55" s="119">
        <f t="shared" si="9"/>
        <v>0</v>
      </c>
      <c r="I55" s="117">
        <f t="shared" si="5"/>
        <v>0</v>
      </c>
      <c r="J55" s="118">
        <f t="shared" si="9"/>
        <v>0</v>
      </c>
      <c r="K55" s="126">
        <f t="shared" si="6"/>
        <v>0</v>
      </c>
      <c r="L55" s="127">
        <f t="shared" si="10"/>
        <v>0</v>
      </c>
      <c r="M55" s="126">
        <f t="shared" si="7"/>
        <v>0</v>
      </c>
      <c r="N55" s="128">
        <f t="shared" si="11"/>
        <v>0</v>
      </c>
      <c r="O55" s="141" t="s">
        <v>8</v>
      </c>
    </row>
    <row r="56" spans="2:15" s="39" customFormat="1" ht="19.95" customHeight="1">
      <c r="B56" s="144" t="s">
        <v>9</v>
      </c>
      <c r="C56" s="115">
        <f t="shared" si="1"/>
        <v>0</v>
      </c>
      <c r="D56" s="116">
        <f t="shared" si="2"/>
        <v>0</v>
      </c>
      <c r="E56" s="117">
        <f t="shared" si="3"/>
        <v>0</v>
      </c>
      <c r="F56" s="118">
        <f t="shared" si="8"/>
        <v>0</v>
      </c>
      <c r="G56" s="115">
        <f t="shared" si="4"/>
        <v>0</v>
      </c>
      <c r="H56" s="119">
        <f t="shared" si="9"/>
        <v>0</v>
      </c>
      <c r="I56" s="117">
        <f t="shared" si="5"/>
        <v>0</v>
      </c>
      <c r="J56" s="118">
        <f t="shared" si="9"/>
        <v>0</v>
      </c>
      <c r="K56" s="126">
        <f t="shared" si="6"/>
        <v>0</v>
      </c>
      <c r="L56" s="127">
        <f t="shared" si="10"/>
        <v>0</v>
      </c>
      <c r="M56" s="126">
        <f t="shared" si="7"/>
        <v>0</v>
      </c>
      <c r="N56" s="128">
        <f t="shared" si="11"/>
        <v>0</v>
      </c>
      <c r="O56" s="141" t="s">
        <v>9</v>
      </c>
    </row>
    <row r="57" spans="2:15" s="39" customFormat="1" ht="19.95" customHeight="1">
      <c r="B57" s="144" t="s">
        <v>10</v>
      </c>
      <c r="C57" s="115">
        <f t="shared" si="1"/>
        <v>0</v>
      </c>
      <c r="D57" s="116">
        <f t="shared" si="2"/>
        <v>0</v>
      </c>
      <c r="E57" s="117">
        <f t="shared" si="3"/>
        <v>0</v>
      </c>
      <c r="F57" s="118">
        <f t="shared" si="8"/>
        <v>0</v>
      </c>
      <c r="G57" s="115">
        <f t="shared" si="4"/>
        <v>0</v>
      </c>
      <c r="H57" s="119">
        <f t="shared" si="9"/>
        <v>0</v>
      </c>
      <c r="I57" s="117">
        <f t="shared" si="5"/>
        <v>0</v>
      </c>
      <c r="J57" s="118">
        <f t="shared" si="9"/>
        <v>0</v>
      </c>
      <c r="K57" s="126">
        <f t="shared" si="6"/>
        <v>0</v>
      </c>
      <c r="L57" s="127">
        <f t="shared" si="10"/>
        <v>0</v>
      </c>
      <c r="M57" s="126">
        <f t="shared" si="7"/>
        <v>0</v>
      </c>
      <c r="N57" s="128">
        <f t="shared" si="11"/>
        <v>0</v>
      </c>
      <c r="O57" s="141" t="s">
        <v>10</v>
      </c>
    </row>
    <row r="58" spans="2:15" s="39" customFormat="1" ht="19.95" customHeight="1">
      <c r="B58" s="145" t="s">
        <v>11</v>
      </c>
      <c r="C58" s="120">
        <f t="shared" si="1"/>
        <v>0</v>
      </c>
      <c r="D58" s="121">
        <f t="shared" si="2"/>
        <v>0</v>
      </c>
      <c r="E58" s="120">
        <f t="shared" si="3"/>
        <v>0</v>
      </c>
      <c r="F58" s="122">
        <f t="shared" si="8"/>
        <v>0</v>
      </c>
      <c r="G58" s="120">
        <f t="shared" si="4"/>
        <v>0</v>
      </c>
      <c r="H58" s="122">
        <f t="shared" si="9"/>
        <v>0</v>
      </c>
      <c r="I58" s="120">
        <f t="shared" si="5"/>
        <v>0</v>
      </c>
      <c r="J58" s="122">
        <f t="shared" si="9"/>
        <v>0</v>
      </c>
      <c r="K58" s="129">
        <f t="shared" si="6"/>
        <v>0</v>
      </c>
      <c r="L58" s="130">
        <f t="shared" si="10"/>
        <v>0</v>
      </c>
      <c r="M58" s="129">
        <f t="shared" si="7"/>
        <v>0</v>
      </c>
      <c r="N58" s="131">
        <f t="shared" si="11"/>
        <v>0</v>
      </c>
      <c r="O58" s="142" t="s">
        <v>11</v>
      </c>
    </row>
    <row r="59" spans="2:15" s="39" customFormat="1" ht="4.95" customHeight="1">
      <c r="B59" s="40"/>
      <c r="C59" s="41"/>
      <c r="D59" s="42"/>
      <c r="E59" s="41"/>
      <c r="F59" s="43"/>
      <c r="G59" s="41"/>
      <c r="H59" s="43"/>
      <c r="I59" s="41"/>
      <c r="J59" s="43"/>
      <c r="K59" s="44"/>
      <c r="L59" s="45"/>
      <c r="M59" s="44"/>
      <c r="N59" s="46"/>
      <c r="O59" s="135"/>
    </row>
    <row r="60" spans="2:15" s="26" customFormat="1">
      <c r="B60" s="25"/>
      <c r="C60" s="25"/>
      <c r="D60" s="25"/>
      <c r="E60" s="25"/>
      <c r="F60" s="25"/>
      <c r="G60" s="25"/>
      <c r="H60" s="25"/>
      <c r="I60" s="25"/>
      <c r="J60" s="25"/>
      <c r="K60" s="25"/>
      <c r="L60" s="25"/>
    </row>
    <row r="61" spans="2:15" s="26" customFormat="1">
      <c r="B61" s="25"/>
      <c r="C61" s="30"/>
      <c r="D61" s="21"/>
      <c r="E61" s="21"/>
      <c r="F61" s="21"/>
      <c r="G61" s="21"/>
      <c r="H61" s="25"/>
      <c r="I61" s="25"/>
      <c r="J61" s="25"/>
      <c r="K61" s="25"/>
    </row>
    <row r="62" spans="2:15" s="26" customFormat="1">
      <c r="B62" s="25"/>
      <c r="C62" s="25"/>
      <c r="D62" s="25"/>
      <c r="E62" s="25"/>
      <c r="F62" s="25"/>
      <c r="G62" s="25"/>
      <c r="H62" s="25"/>
      <c r="I62" s="25"/>
      <c r="J62" s="25"/>
      <c r="K62" s="25"/>
      <c r="L62" s="25"/>
    </row>
    <row r="63" spans="2:15" s="26" customFormat="1">
      <c r="B63" s="47"/>
      <c r="C63" s="47"/>
      <c r="D63" s="47"/>
      <c r="E63" s="47"/>
      <c r="F63" s="47"/>
      <c r="G63" s="47"/>
      <c r="H63" s="25"/>
      <c r="I63" s="25"/>
      <c r="J63" s="25"/>
      <c r="K63" s="25"/>
      <c r="L63" s="25"/>
    </row>
    <row r="64" spans="2:15" s="26" customFormat="1">
      <c r="B64" s="47"/>
      <c r="C64" s="47"/>
      <c r="D64" s="47"/>
      <c r="E64" s="47"/>
      <c r="F64" s="47"/>
      <c r="G64" s="47"/>
      <c r="H64" s="25"/>
      <c r="I64" s="25"/>
      <c r="J64" s="25"/>
      <c r="K64" s="25"/>
      <c r="L64" s="25"/>
    </row>
    <row r="65" spans="2:12" s="26" customFormat="1">
      <c r="B65" s="47"/>
      <c r="C65" s="47"/>
      <c r="D65" s="47"/>
      <c r="E65" s="47"/>
      <c r="F65" s="47"/>
      <c r="G65" s="47"/>
      <c r="H65" s="25"/>
      <c r="I65" s="25"/>
      <c r="J65" s="48"/>
      <c r="K65" s="25"/>
      <c r="L65" s="25"/>
    </row>
    <row r="66" spans="2:12" s="26" customFormat="1">
      <c r="B66" s="47"/>
      <c r="C66" s="47"/>
      <c r="D66" s="47"/>
      <c r="E66" s="47"/>
      <c r="F66" s="47"/>
      <c r="G66" s="47"/>
      <c r="H66" s="25"/>
      <c r="I66" s="25"/>
      <c r="J66" s="48"/>
      <c r="K66" s="25"/>
      <c r="L66" s="25"/>
    </row>
    <row r="67" spans="2:12" s="26" customFormat="1">
      <c r="B67" s="47"/>
      <c r="C67" s="47"/>
      <c r="D67" s="47"/>
      <c r="E67" s="47"/>
      <c r="F67" s="47"/>
      <c r="G67" s="47"/>
      <c r="H67" s="25"/>
      <c r="I67" s="25"/>
      <c r="J67" s="48"/>
      <c r="K67" s="25"/>
      <c r="L67" s="25"/>
    </row>
    <row r="68" spans="2:12" s="26" customFormat="1">
      <c r="B68" s="47"/>
      <c r="C68" s="47"/>
      <c r="D68" s="47"/>
      <c r="E68" s="47"/>
      <c r="F68" s="47"/>
      <c r="G68" s="47"/>
      <c r="H68" s="25"/>
      <c r="I68" s="25"/>
      <c r="J68" s="48"/>
      <c r="K68" s="25"/>
      <c r="L68" s="25"/>
    </row>
    <row r="69" spans="2:12" s="26" customFormat="1">
      <c r="B69" s="47"/>
      <c r="C69" s="47"/>
      <c r="D69" s="47"/>
      <c r="E69" s="47"/>
      <c r="F69" s="47"/>
      <c r="G69" s="47"/>
      <c r="H69" s="25"/>
      <c r="I69" s="25"/>
      <c r="J69" s="48"/>
      <c r="K69" s="25"/>
      <c r="L69" s="25"/>
    </row>
    <row r="70" spans="2:12" s="26" customFormat="1">
      <c r="B70" s="47"/>
      <c r="C70" s="47"/>
      <c r="D70" s="47"/>
      <c r="E70" s="47"/>
      <c r="F70" s="47"/>
      <c r="G70" s="47"/>
      <c r="H70" s="25"/>
      <c r="I70" s="25"/>
      <c r="J70" s="48"/>
      <c r="K70" s="25"/>
      <c r="L70" s="25"/>
    </row>
    <row r="71" spans="2:12" s="26" customFormat="1">
      <c r="B71" s="47"/>
      <c r="C71" s="47"/>
      <c r="D71" s="47"/>
      <c r="E71" s="47"/>
      <c r="F71" s="47"/>
      <c r="G71" s="47"/>
      <c r="H71" s="25"/>
      <c r="I71" s="25"/>
      <c r="J71" s="48"/>
      <c r="K71" s="25"/>
      <c r="L71" s="25"/>
    </row>
    <row r="72" spans="2:12" s="26" customFormat="1">
      <c r="B72" s="25"/>
      <c r="C72" s="25"/>
      <c r="D72" s="25"/>
      <c r="E72" s="25"/>
      <c r="F72" s="25"/>
      <c r="G72" s="25"/>
      <c r="H72" s="25"/>
      <c r="I72" s="25"/>
      <c r="J72" s="48"/>
      <c r="K72" s="25"/>
      <c r="L72" s="25"/>
    </row>
    <row r="73" spans="2:12">
      <c r="J73" s="48"/>
    </row>
    <row r="74" spans="2:12">
      <c r="J74" s="25"/>
    </row>
    <row r="75" spans="2:12">
      <c r="J75" s="25"/>
    </row>
  </sheetData>
  <sheetProtection algorithmName="SHA-512" hashValue="NbdnB9cUoo4jPg78HclW+Q25K0NQnEObrORZrpesKxbrWqYCVqi01SK1UyUzzDh2zcMWgLn7r4k1KJowoQZ9qg==" saltValue="hmJRA5YC+tqHlJAymG1Bcg==" spinCount="100000" sheet="1" objects="1" scenarios="1" selectLockedCells="1"/>
  <mergeCells count="27">
    <mergeCell ref="B4:J4"/>
    <mergeCell ref="K47:L47"/>
    <mergeCell ref="M47:N47"/>
    <mergeCell ref="G46:H46"/>
    <mergeCell ref="I46:J46"/>
    <mergeCell ref="E46:F46"/>
    <mergeCell ref="F10:G10"/>
    <mergeCell ref="F12:G12"/>
    <mergeCell ref="C13:E13"/>
    <mergeCell ref="C14:E14"/>
    <mergeCell ref="C16:E16"/>
    <mergeCell ref="B2:N2"/>
    <mergeCell ref="B3:J3"/>
    <mergeCell ref="K46:N46"/>
    <mergeCell ref="B19:I19"/>
    <mergeCell ref="H20:I20"/>
    <mergeCell ref="B45:O45"/>
    <mergeCell ref="F14:G14"/>
    <mergeCell ref="F16:G16"/>
    <mergeCell ref="B31:H31"/>
    <mergeCell ref="B6:I6"/>
    <mergeCell ref="C8:E8"/>
    <mergeCell ref="C9:E9"/>
    <mergeCell ref="C10:E10"/>
    <mergeCell ref="C12:E12"/>
    <mergeCell ref="F8:G8"/>
    <mergeCell ref="F9:G9"/>
  </mergeCells>
  <phoneticPr fontId="24" type="noConversion"/>
  <conditionalFormatting sqref="F10">
    <cfRule type="expression" dxfId="0" priority="1">
      <formula>$F$9&lt;&gt;""</formula>
    </cfRule>
  </conditionalFormatting>
  <dataValidations count="2">
    <dataValidation type="custom" allowBlank="1" showInputMessage="1" showErrorMessage="1" errorTitle="Total exceeds 100%" error="The total cannot exceed 100%. _x000a__x000a_(Make sure you have a percentage sign after the number you have entered)" sqref="C24:C26">
      <formula1>SUM($C$24:$C$26)&lt;=1</formula1>
    </dataValidation>
    <dataValidation type="custom" allowBlank="1" showInputMessage="1" showErrorMessage="1" errorTitle="Exceeds 100%" error="The proportion cannot be more than 100%_x000a__x000a_(Make sure you have a percentage sign after the number you have entered)" sqref="F14">
      <formula1>F14&lt;=1</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ErrorMessage="1" promptTitle="Starting year" prompt="Please select starting year from the drop down list (default 2019-20)">
          <x14:formula1>
            <xm:f>Sheet2!$A$2:$A$11</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workbookViewId="0">
      <selection activeCell="A16" sqref="A16"/>
    </sheetView>
  </sheetViews>
  <sheetFormatPr defaultColWidth="8.77734375" defaultRowHeight="14.4"/>
  <cols>
    <col min="1" max="1" width="11.109375" customWidth="1"/>
    <col min="2" max="2" width="16.6640625" customWidth="1"/>
    <col min="3" max="7" width="16.109375" customWidth="1"/>
  </cols>
  <sheetData>
    <row r="1" spans="1:27" s="5" customFormat="1" ht="28.8">
      <c r="A1" s="5" t="s">
        <v>1</v>
      </c>
      <c r="B1" s="5" t="s">
        <v>31</v>
      </c>
      <c r="C1" s="5" t="s">
        <v>32</v>
      </c>
      <c r="D1" s="5" t="s">
        <v>30</v>
      </c>
    </row>
    <row r="2" spans="1:27">
      <c r="A2" s="2" t="s">
        <v>2</v>
      </c>
      <c r="B2" s="2">
        <v>21055938</v>
      </c>
      <c r="C2" s="3">
        <f>((B2*0.03209)-246705)</f>
        <v>428980.05041999999</v>
      </c>
      <c r="D2" s="3">
        <f>E2*1000</f>
        <v>67530759</v>
      </c>
      <c r="E2" s="3" cm="1">
        <f t="array" ref="E2:E11">TRANSPOSE(M2:V2)</f>
        <v>67530.759000000005</v>
      </c>
      <c r="F2">
        <f>B2/D2</f>
        <v>0.31179773945677108</v>
      </c>
      <c r="K2" s="4"/>
      <c r="L2" s="4">
        <v>67195.769</v>
      </c>
      <c r="M2" s="4">
        <v>67530.759000000005</v>
      </c>
      <c r="N2" s="4">
        <v>67844.183000000005</v>
      </c>
      <c r="O2" s="4">
        <v>68138.263000000006</v>
      </c>
      <c r="P2" s="4">
        <v>68413.827000000005</v>
      </c>
      <c r="Q2" s="4">
        <v>68671.301999999996</v>
      </c>
      <c r="R2" s="4">
        <v>68921.236999999994</v>
      </c>
      <c r="S2" s="4">
        <v>69163.320000000007</v>
      </c>
      <c r="T2" s="4">
        <v>69397.438999999998</v>
      </c>
      <c r="U2" s="4">
        <v>69624.054999999993</v>
      </c>
      <c r="V2" s="4">
        <v>69843.741999999998</v>
      </c>
      <c r="W2" s="4">
        <v>70057.115000000005</v>
      </c>
      <c r="X2" s="4">
        <v>70264.986000000004</v>
      </c>
      <c r="Y2" s="4">
        <v>70468.281000000003</v>
      </c>
      <c r="Z2" s="4">
        <v>70667.683999999994</v>
      </c>
      <c r="AA2" s="4">
        <v>70864.051000000007</v>
      </c>
    </row>
    <row r="3" spans="1:27">
      <c r="A3" s="2" t="s">
        <v>3</v>
      </c>
      <c r="B3" s="2">
        <v>21356741</v>
      </c>
      <c r="C3" s="3">
        <f t="shared" ref="C3:C11" si="0">((B3*0.03209)-246705)</f>
        <v>438632.81868999999</v>
      </c>
      <c r="D3" s="3">
        <f t="shared" ref="D3:D11" si="1">E3*1000</f>
        <v>67844183</v>
      </c>
      <c r="E3" s="3">
        <v>67844.183000000005</v>
      </c>
      <c r="F3">
        <f t="shared" ref="F3:F11" si="2">B3/D3</f>
        <v>0.31479104111254463</v>
      </c>
    </row>
    <row r="4" spans="1:27">
      <c r="A4" s="2" t="s">
        <v>4</v>
      </c>
      <c r="B4" s="2">
        <v>21670027</v>
      </c>
      <c r="C4" s="3">
        <f t="shared" si="0"/>
        <v>448686.16642999998</v>
      </c>
      <c r="D4" s="3">
        <f t="shared" si="1"/>
        <v>68138263</v>
      </c>
      <c r="E4" s="3">
        <v>68138.263000000006</v>
      </c>
      <c r="F4">
        <f t="shared" si="2"/>
        <v>0.3180302233416194</v>
      </c>
    </row>
    <row r="5" spans="1:27">
      <c r="A5" s="2" t="s">
        <v>5</v>
      </c>
      <c r="B5" s="2">
        <v>21953560.999999996</v>
      </c>
      <c r="C5" s="3">
        <f t="shared" si="0"/>
        <v>457784.77248999989</v>
      </c>
      <c r="D5" s="3">
        <f t="shared" si="1"/>
        <v>68413827</v>
      </c>
      <c r="E5" s="3">
        <v>68413.827000000005</v>
      </c>
      <c r="F5">
        <f t="shared" si="2"/>
        <v>0.32089362578707953</v>
      </c>
    </row>
    <row r="6" spans="1:27">
      <c r="A6" s="2" t="s">
        <v>6</v>
      </c>
      <c r="B6" s="2">
        <v>22200991</v>
      </c>
      <c r="C6" s="3">
        <f t="shared" si="0"/>
        <v>465724.80119000003</v>
      </c>
      <c r="D6" s="3">
        <f t="shared" si="1"/>
        <v>68671302</v>
      </c>
      <c r="E6" s="3">
        <v>68671.301999999996</v>
      </c>
      <c r="F6">
        <f t="shared" si="2"/>
        <v>0.32329357902665073</v>
      </c>
    </row>
    <row r="7" spans="1:27">
      <c r="A7" s="2" t="s">
        <v>7</v>
      </c>
      <c r="B7" s="2">
        <v>22412859</v>
      </c>
      <c r="C7" s="3">
        <f t="shared" si="0"/>
        <v>472523.64531000005</v>
      </c>
      <c r="D7" s="3">
        <f t="shared" si="1"/>
        <v>68921237</v>
      </c>
      <c r="E7" s="3">
        <v>68921.236999999994</v>
      </c>
      <c r="F7">
        <f t="shared" si="2"/>
        <v>0.32519525150136236</v>
      </c>
    </row>
    <row r="8" spans="1:27">
      <c r="A8" s="2" t="s">
        <v>8</v>
      </c>
      <c r="B8" s="2">
        <v>22606618</v>
      </c>
      <c r="C8" s="3">
        <f t="shared" si="0"/>
        <v>478741.37161999999</v>
      </c>
      <c r="D8" s="3">
        <f t="shared" si="1"/>
        <v>69163320</v>
      </c>
      <c r="E8" s="3">
        <v>69163.320000000007</v>
      </c>
      <c r="F8">
        <f t="shared" si="2"/>
        <v>0.3268584851045323</v>
      </c>
    </row>
    <row r="9" spans="1:27">
      <c r="A9" s="2" t="s">
        <v>9</v>
      </c>
      <c r="B9" s="2">
        <v>22782090.000000004</v>
      </c>
      <c r="C9" s="3">
        <f t="shared" si="0"/>
        <v>484372.2681000001</v>
      </c>
      <c r="D9" s="3">
        <f t="shared" si="1"/>
        <v>69397439</v>
      </c>
      <c r="E9" s="3">
        <v>69397.438999999998</v>
      </c>
      <c r="F9">
        <f t="shared" si="2"/>
        <v>0.32828430455481222</v>
      </c>
    </row>
    <row r="10" spans="1:27">
      <c r="A10" s="2" t="s">
        <v>10</v>
      </c>
      <c r="B10" s="2">
        <v>22939666.999999996</v>
      </c>
      <c r="C10" s="3">
        <f t="shared" si="0"/>
        <v>489428.91402999987</v>
      </c>
      <c r="D10" s="3">
        <f t="shared" si="1"/>
        <v>69624055</v>
      </c>
      <c r="E10" s="3">
        <v>69624.054999999993</v>
      </c>
      <c r="F10">
        <f t="shared" si="2"/>
        <v>0.32947904283943236</v>
      </c>
    </row>
    <row r="11" spans="1:27">
      <c r="A11" s="2" t="s">
        <v>11</v>
      </c>
      <c r="B11" s="2">
        <v>23101650.999999996</v>
      </c>
      <c r="C11" s="3">
        <f t="shared" si="0"/>
        <v>494626.98058999993</v>
      </c>
      <c r="D11" s="3">
        <f t="shared" si="1"/>
        <v>69843742</v>
      </c>
      <c r="E11" s="3">
        <v>69843.741999999998</v>
      </c>
      <c r="F11">
        <f t="shared" si="2"/>
        <v>0.33076193139823462</v>
      </c>
    </row>
    <row r="14" spans="1:27">
      <c r="B14" s="1"/>
      <c r="C14" s="1"/>
      <c r="D14" s="1"/>
      <c r="E14" s="1"/>
    </row>
    <row r="15" spans="1:27">
      <c r="A15" s="184" t="s">
        <v>40</v>
      </c>
      <c r="B15" s="184"/>
      <c r="C15" s="1"/>
      <c r="D15" s="1"/>
      <c r="E15" s="1"/>
    </row>
    <row r="16" spans="1:27" ht="18">
      <c r="A16" s="6">
        <f>IF('Worforce model'!F9,'Worforce model'!F9,('Worforce model'!F10*(VLOOKUP('Worforce model'!$F$8,Sheet2!$A$2:$F$11,6,FALSE))))</f>
        <v>0</v>
      </c>
      <c r="B16" s="7">
        <f>VLOOKUP('Worforce model'!$F$8,Sheet2!$A$2:$C$11,2,FALSE)</f>
        <v>21055938</v>
      </c>
      <c r="C16" s="1"/>
      <c r="D16" s="1"/>
      <c r="E16" s="1"/>
    </row>
    <row r="17" spans="1:5">
      <c r="A17" s="1"/>
      <c r="B17" s="1"/>
      <c r="C17" s="1"/>
      <c r="D17" s="1"/>
      <c r="E17" s="1"/>
    </row>
    <row r="18" spans="1:5">
      <c r="A18" s="1"/>
      <c r="B18" s="1"/>
      <c r="C18" s="1"/>
      <c r="D18" s="1"/>
      <c r="E18" s="1"/>
    </row>
    <row r="19" spans="1:5">
      <c r="A19" s="1"/>
      <c r="B19" s="1"/>
      <c r="C19" s="1"/>
      <c r="D19" s="1"/>
      <c r="E19" s="1"/>
    </row>
    <row r="20" spans="1:5">
      <c r="A20" s="1"/>
    </row>
  </sheetData>
  <mergeCells count="1">
    <mergeCell ref="A15:B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Worforce model</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Barny Foot</dc:creator>
  <cp:lastModifiedBy>Liz Price</cp:lastModifiedBy>
  <dcterms:created xsi:type="dcterms:W3CDTF">2020-07-02T11:22:19Z</dcterms:created>
  <dcterms:modified xsi:type="dcterms:W3CDTF">2021-03-30T13:08:57Z</dcterms:modified>
</cp:coreProperties>
</file>