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https://rcophth-my.sharepoint.com/personal/kim_scrivener_rcophth_ac_uk/Documents/Desktop/Temp work stuff/Refraction Certificate/Logbook/"/>
    </mc:Choice>
  </mc:AlternateContent>
  <xr:revisionPtr revIDLastSave="17" documentId="13_ncr:1_{C1432EB2-AF2B-48E6-AB28-755E3493C901}" xr6:coauthVersionLast="47" xr6:coauthVersionMax="47" xr10:uidLastSave="{DF0B1173-C81D-44FE-A905-1803AE655322}"/>
  <bookViews>
    <workbookView xWindow="-108" yWindow="-108" windowWidth="23256" windowHeight="12456" activeTab="1" xr2:uid="{00000000-000D-0000-FFFF-FFFF00000000}"/>
  </bookViews>
  <sheets>
    <sheet name="Summary" sheetId="2" r:id="rId1"/>
    <sheet name="README" sheetId="3" r:id="rId2"/>
    <sheet name="DataInput" sheetId="1"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 i="2" l="1"/>
  <c r="D4" i="2" s="1"/>
  <c r="B5" i="2"/>
  <c r="D5" i="2" s="1"/>
  <c r="C7" i="2"/>
  <c r="B6" i="2"/>
  <c r="D6" i="2" s="1"/>
  <c r="B14" i="2"/>
  <c r="E17" i="2"/>
  <c r="E16" i="2"/>
  <c r="E15" i="2"/>
  <c r="B15" i="2"/>
  <c r="E14" i="2"/>
  <c r="E13" i="2"/>
  <c r="B13" i="2"/>
  <c r="E12" i="2"/>
  <c r="B12" i="2"/>
  <c r="B7" i="2" l="1"/>
  <c r="D7" i="2" s="1"/>
</calcChain>
</file>

<file path=xl/sharedStrings.xml><?xml version="1.0" encoding="utf-8"?>
<sst xmlns="http://schemas.openxmlformats.org/spreadsheetml/2006/main" count="72" uniqueCount="72">
  <si>
    <t>Complexity Level</t>
  </si>
  <si>
    <t>Refraction Data</t>
  </si>
  <si>
    <t>Supervision / Sign‑off</t>
  </si>
  <si>
    <t>Subjective Results</t>
  </si>
  <si>
    <t>Final Prescription</t>
  </si>
  <si>
    <t>Post‑exam VA</t>
  </si>
  <si>
    <t>Patient Age</t>
  </si>
  <si>
    <t>Date of Refraction</t>
  </si>
  <si>
    <t>Location / Clinic Type</t>
  </si>
  <si>
    <t>Laterality</t>
  </si>
  <si>
    <t>Difficulty Rating</t>
  </si>
  <si>
    <t>Pathology</t>
  </si>
  <si>
    <t>Type of Refraction</t>
  </si>
  <si>
    <t>Prev Sphere</t>
  </si>
  <si>
    <t>Prev Axis</t>
  </si>
  <si>
    <t>Pre-exam BCVA</t>
  </si>
  <si>
    <t>Subj Sphere</t>
  </si>
  <si>
    <t>Subj Cyl</t>
  </si>
  <si>
    <t>Subj Axis</t>
  </si>
  <si>
    <t>Final Sphere</t>
  </si>
  <si>
    <t>Final Cyl</t>
  </si>
  <si>
    <t>Final Axis</t>
  </si>
  <si>
    <t>Post-exam BCVA</t>
  </si>
  <si>
    <t>Supervisor Name</t>
  </si>
  <si>
    <t>Supervisor Grade</t>
  </si>
  <si>
    <t>Level of Supervision</t>
  </si>
  <si>
    <t>Feedback</t>
  </si>
  <si>
    <t>Patient Encounters</t>
  </si>
  <si>
    <t>Total</t>
  </si>
  <si>
    <t>Remaining</t>
  </si>
  <si>
    <t>Subjective Refraction</t>
  </si>
  <si>
    <t>Cycloplegic Retinoscopy</t>
  </si>
  <si>
    <t>Non‑cycloplegic Retinoscopy</t>
  </si>
  <si>
    <t>Patient Characteristics Summary</t>
  </si>
  <si>
    <t>Patient Age Ranges</t>
  </si>
  <si>
    <t>Paediatric (7 and under)</t>
  </si>
  <si>
    <t>BV Anomalies</t>
  </si>
  <si>
    <t>Pre‑presbyopes (8‑45)</t>
  </si>
  <si>
    <t>Cataract</t>
  </si>
  <si>
    <t>Presbyopes (46‑59)</t>
  </si>
  <si>
    <t>Diabetes</t>
  </si>
  <si>
    <t>60+</t>
  </si>
  <si>
    <t>Glaucoma</t>
  </si>
  <si>
    <t>AMD</t>
  </si>
  <si>
    <t>Other</t>
  </si>
  <si>
    <t>Patient Details</t>
  </si>
  <si>
    <t>Pathology/Factors</t>
  </si>
  <si>
    <t>Previous Rx / Focimetry (if known)</t>
  </si>
  <si>
    <t>Uncorrected VA</t>
  </si>
  <si>
    <t xml:space="preserve">Retinoscopy Results </t>
  </si>
  <si>
    <t xml:space="preserve"> Sphere</t>
  </si>
  <si>
    <t xml:space="preserve"> Axis</t>
  </si>
  <si>
    <t xml:space="preserve"> Cylinder</t>
  </si>
  <si>
    <t>Prev Cylinder</t>
  </si>
  <si>
    <t>Working Distance</t>
  </si>
  <si>
    <t>Centimetres</t>
  </si>
  <si>
    <t>Dioptres</t>
  </si>
  <si>
    <t>Binocular Balance</t>
  </si>
  <si>
    <t>Plus 1 Blur</t>
  </si>
  <si>
    <t>Humphriss</t>
  </si>
  <si>
    <t>Duochrome</t>
  </si>
  <si>
    <t xml:space="preserve"> Required</t>
  </si>
  <si>
    <t>Total (minimum 50)</t>
  </si>
  <si>
    <t>Patient ID (Hospital Number)</t>
  </si>
  <si>
    <t>RCOPHTH REFRACTION LOGBOOK SUMMARY 2025-2026</t>
  </si>
  <si>
    <t>RCOPHTH REFRACTION LOGBOOK DATA INPUT 2025-2026</t>
  </si>
  <si>
    <t>LOGBOOK GUIDANCE</t>
  </si>
  <si>
    <t>1. The Logbook is an essential component for sign-off of the EPA. It replicates the requirements of the RC, i.e. the different types of refraction and different refractive errors. Indicative numbers for each type of refraction are given so as to inform ES and NCS as to what is expected. Current evidence suggests that most candidates practice at least 50 refractions before taking the RC.  </t>
  </si>
  <si>
    <t>2. The Logbook should show at least 50 refractions (indicative number). Each eye refracted MAY count as one refraction. The refractions MUST cover cycloplegic refraction (at least 10), non-cycloplegic refraction (at least 10) and full subjective refraction (at least 10).  </t>
  </si>
  <si>
    <t>3. Non-cycloplegic refractions MUST include a mixture of both myopic and hypermetropic patients. </t>
  </si>
  <si>
    <t>4. Subjective refraction may be done in segments so that a trainee may record that they have just performed a subjective refinement of the sphere in one eye. Separate segments can be added together to create one full subjective refinement - however there must be at least 10 full subjective refractions completed (sphere refinement, cylinder refinement and binocular balance). </t>
  </si>
  <si>
    <t>5. It is not expected that every logbook entry will be supervised but there should be evidence that a number of the refractions have been observed or formally assessed and this MUST include at least one cycloplegic refraction (two eyes), one non-cycloplegic myope (two eyes), non-cycloplegic hypermetrope (two eyes), one full subjective refraction (two eyes).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</si>
</sst>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b/>
      <sz val="11"/>
      <color rgb="FFFFFFFF"/>
      <name val="Calibri"/>
      <family val="2"/>
    </font>
    <font>
      <b/>
      <sz val="11"/>
      <name val="Calibri"/>
      <family val="2"/>
    </font>
    <font>
      <b/>
      <sz val="14"/>
      <color rgb="FFFFFFFF"/>
      <name val="Calibri"/>
      <family val="2"/>
    </font>
    <font>
      <b/>
      <sz val="11"/>
      <color rgb="FFFFFFFF"/>
      <name val="Calibri"/>
      <family val="2"/>
    </font>
    <font>
      <b/>
      <sz val="14"/>
      <color theme="0"/>
      <name val="Calibri"/>
      <family val="2"/>
      <scheme val="minor"/>
    </font>
    <font>
      <b/>
      <sz val="11"/>
      <color theme="1"/>
      <name val="Calibri"/>
      <family val="2"/>
      <scheme val="minor"/>
    </font>
    <font>
      <sz val="11"/>
      <color theme="1"/>
      <name val="Aptos"/>
      <family val="2"/>
    </font>
  </fonts>
  <fills count="8">
    <fill>
      <patternFill patternType="none"/>
    </fill>
    <fill>
      <patternFill patternType="gray125"/>
    </fill>
    <fill>
      <patternFill patternType="solid">
        <fgColor rgb="FFEDEDED"/>
        <bgColor rgb="FFEDEDED"/>
      </patternFill>
    </fill>
    <fill>
      <patternFill patternType="solid">
        <fgColor rgb="FFFFFFFF"/>
        <bgColor rgb="FFFFFFFF"/>
      </patternFill>
    </fill>
    <fill>
      <patternFill patternType="solid">
        <fgColor rgb="FF008080"/>
        <bgColor indexed="64"/>
      </patternFill>
    </fill>
    <fill>
      <patternFill patternType="solid">
        <fgColor rgb="FF008080"/>
        <bgColor rgb="FF008C9E"/>
      </patternFill>
    </fill>
    <fill>
      <patternFill patternType="solid">
        <fgColor rgb="FF00CC66"/>
        <bgColor rgb="FF008C9E"/>
      </patternFill>
    </fill>
    <fill>
      <patternFill patternType="solid">
        <fgColor rgb="FF00CC66"/>
        <bgColor indexed="64"/>
      </patternFill>
    </fill>
  </fills>
  <borders count="2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ck">
        <color auto="1"/>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right/>
      <top style="thick">
        <color auto="1"/>
      </top>
      <bottom/>
      <diagonal/>
    </border>
    <border>
      <left style="thick">
        <color auto="1"/>
      </left>
      <right style="thin">
        <color auto="1"/>
      </right>
      <top/>
      <bottom/>
      <diagonal/>
    </border>
    <border>
      <left style="thin">
        <color auto="1"/>
      </left>
      <right style="thin">
        <color auto="1"/>
      </right>
      <top/>
      <bottom/>
      <diagonal/>
    </border>
    <border>
      <left style="thin">
        <color auto="1"/>
      </left>
      <right style="thick">
        <color auto="1"/>
      </right>
      <top/>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right/>
      <top/>
      <bottom style="thin">
        <color auto="1"/>
      </bottom>
      <diagonal/>
    </border>
    <border>
      <left/>
      <right style="thick">
        <color auto="1"/>
      </right>
      <top/>
      <bottom style="thin">
        <color auto="1"/>
      </bottom>
      <diagonal/>
    </border>
    <border>
      <left style="thick">
        <color auto="1"/>
      </left>
      <right style="thick">
        <color indexed="64"/>
      </right>
      <top/>
      <bottom/>
      <diagonal/>
    </border>
    <border>
      <left style="thick">
        <color auto="1"/>
      </left>
      <right style="thick">
        <color indexed="64"/>
      </right>
      <top style="thin">
        <color auto="1"/>
      </top>
      <bottom style="thin">
        <color auto="1"/>
      </bottom>
      <diagonal/>
    </border>
    <border>
      <left style="thick">
        <color indexed="64"/>
      </left>
      <right style="dashed">
        <color indexed="64"/>
      </right>
      <top style="dashed">
        <color indexed="64"/>
      </top>
      <bottom style="dashed">
        <color indexed="64"/>
      </bottom>
      <diagonal/>
    </border>
    <border>
      <left style="dashed">
        <color indexed="64"/>
      </left>
      <right style="thick">
        <color auto="1"/>
      </right>
      <top style="dashed">
        <color indexed="64"/>
      </top>
      <bottom style="dashed">
        <color indexed="64"/>
      </bottom>
      <diagonal/>
    </border>
    <border>
      <left style="thick">
        <color auto="1"/>
      </left>
      <right style="thick">
        <color indexed="64"/>
      </right>
      <top/>
      <bottom style="thin">
        <color auto="1"/>
      </bottom>
      <diagonal/>
    </border>
  </borders>
  <cellStyleXfs count="1">
    <xf numFmtId="0" fontId="0" fillId="0" borderId="0"/>
  </cellStyleXfs>
  <cellXfs count="63">
    <xf numFmtId="0" fontId="0" fillId="0" borderId="0" xfId="0"/>
    <xf numFmtId="0" fontId="2" fillId="3" borderId="1" xfId="0" applyFont="1" applyFill="1" applyBorder="1" applyAlignment="1">
      <alignment horizontal="center" vertical="center"/>
    </xf>
    <xf numFmtId="0" fontId="2" fillId="2" borderId="1" xfId="0" applyFont="1" applyFill="1" applyBorder="1" applyAlignment="1">
      <alignment horizontal="center"/>
    </xf>
    <xf numFmtId="0" fontId="0" fillId="0" borderId="1" xfId="0" applyBorder="1"/>
    <xf numFmtId="2" fontId="2" fillId="3" borderId="1" xfId="0" applyNumberFormat="1" applyFont="1" applyFill="1" applyBorder="1" applyAlignment="1">
      <alignment horizontal="center" vertical="center"/>
    </xf>
    <xf numFmtId="2" fontId="0" fillId="0" borderId="0" xfId="0" applyNumberFormat="1"/>
    <xf numFmtId="14" fontId="0" fillId="0" borderId="0" xfId="0" applyNumberFormat="1"/>
    <xf numFmtId="0" fontId="0" fillId="0" borderId="6" xfId="0" applyBorder="1"/>
    <xf numFmtId="0" fontId="0" fillId="0" borderId="7" xfId="0" applyBorder="1"/>
    <xf numFmtId="0" fontId="2" fillId="3" borderId="6" xfId="0" applyFont="1" applyFill="1" applyBorder="1" applyAlignment="1">
      <alignment horizontal="center" vertical="center"/>
    </xf>
    <xf numFmtId="0" fontId="2" fillId="3" borderId="7" xfId="0" applyFont="1" applyFill="1" applyBorder="1" applyAlignment="1">
      <alignment horizontal="center" vertical="center"/>
    </xf>
    <xf numFmtId="2" fontId="0" fillId="0" borderId="6" xfId="0" applyNumberFormat="1" applyBorder="1"/>
    <xf numFmtId="2" fontId="2" fillId="3" borderId="9" xfId="0" applyNumberFormat="1" applyFont="1" applyFill="1" applyBorder="1" applyAlignment="1">
      <alignment horizontal="center" vertical="center"/>
    </xf>
    <xf numFmtId="14" fontId="2" fillId="3" borderId="10" xfId="0" applyNumberFormat="1" applyFont="1" applyFill="1" applyBorder="1" applyAlignment="1">
      <alignment horizontal="center" vertical="center"/>
    </xf>
    <xf numFmtId="0" fontId="2" fillId="3" borderId="10" xfId="0" applyFont="1" applyFill="1" applyBorder="1" applyAlignment="1">
      <alignment horizontal="center" vertical="center"/>
    </xf>
    <xf numFmtId="0" fontId="2" fillId="3" borderId="11" xfId="0" applyFont="1" applyFill="1" applyBorder="1" applyAlignment="1">
      <alignment horizontal="center" vertical="center"/>
    </xf>
    <xf numFmtId="2" fontId="2" fillId="3" borderId="12" xfId="0" applyNumberFormat="1" applyFont="1" applyFill="1" applyBorder="1" applyAlignment="1">
      <alignment horizontal="center" vertical="center"/>
    </xf>
    <xf numFmtId="49" fontId="2" fillId="3" borderId="3" xfId="0" applyNumberFormat="1" applyFont="1" applyFill="1" applyBorder="1" applyAlignment="1">
      <alignment horizontal="center" vertical="center"/>
    </xf>
    <xf numFmtId="49" fontId="0" fillId="0" borderId="0" xfId="0" applyNumberFormat="1"/>
    <xf numFmtId="0" fontId="2" fillId="3" borderId="12" xfId="0" applyFont="1" applyFill="1" applyBorder="1" applyAlignment="1">
      <alignment horizontal="center" vertical="center"/>
    </xf>
    <xf numFmtId="0" fontId="2" fillId="3" borderId="13" xfId="0" applyFont="1" applyFill="1" applyBorder="1" applyAlignment="1">
      <alignment horizontal="center" vertical="center"/>
    </xf>
    <xf numFmtId="1" fontId="2" fillId="3" borderId="1" xfId="0" applyNumberFormat="1" applyFont="1" applyFill="1" applyBorder="1" applyAlignment="1">
      <alignment horizontal="center" vertical="center"/>
    </xf>
    <xf numFmtId="1" fontId="0" fillId="0" borderId="0" xfId="0" applyNumberFormat="1"/>
    <xf numFmtId="1" fontId="2" fillId="3" borderId="3" xfId="0" applyNumberFormat="1" applyFont="1" applyFill="1" applyBorder="1" applyAlignment="1">
      <alignment horizontal="center" vertical="center"/>
    </xf>
    <xf numFmtId="0" fontId="2" fillId="0" borderId="0" xfId="0" applyFont="1" applyAlignment="1">
      <alignment horizontal="center"/>
    </xf>
    <xf numFmtId="1" fontId="2" fillId="3" borderId="10" xfId="0" applyNumberFormat="1" applyFont="1" applyFill="1" applyBorder="1" applyAlignment="1">
      <alignment horizontal="center" vertical="center"/>
    </xf>
    <xf numFmtId="2" fontId="2" fillId="3" borderId="2" xfId="0" applyNumberFormat="1" applyFont="1" applyFill="1" applyBorder="1" applyAlignment="1">
      <alignment horizontal="center" vertical="center"/>
    </xf>
    <xf numFmtId="0" fontId="0" fillId="0" borderId="16" xfId="0" applyBorder="1"/>
    <xf numFmtId="49" fontId="2" fillId="3" borderId="17" xfId="0" applyNumberFormat="1" applyFont="1" applyFill="1" applyBorder="1" applyAlignment="1">
      <alignment horizontal="center" vertical="center"/>
    </xf>
    <xf numFmtId="49" fontId="0" fillId="0" borderId="16" xfId="0" applyNumberFormat="1" applyBorder="1"/>
    <xf numFmtId="1" fontId="2" fillId="3" borderId="2" xfId="0" applyNumberFormat="1" applyFont="1" applyFill="1" applyBorder="1" applyAlignment="1">
      <alignment horizontal="center" vertical="center"/>
    </xf>
    <xf numFmtId="1" fontId="0" fillId="0" borderId="6" xfId="0" applyNumberFormat="1" applyBorder="1"/>
    <xf numFmtId="1" fontId="2" fillId="3" borderId="18" xfId="0" applyNumberFormat="1" applyFont="1" applyFill="1" applyBorder="1" applyAlignment="1">
      <alignment horizontal="center" vertical="center"/>
    </xf>
    <xf numFmtId="1" fontId="2" fillId="3" borderId="19" xfId="0" applyNumberFormat="1" applyFont="1" applyFill="1" applyBorder="1" applyAlignment="1">
      <alignment horizontal="center" vertical="center"/>
    </xf>
    <xf numFmtId="1" fontId="0" fillId="0" borderId="7" xfId="0" applyNumberFormat="1" applyBorder="1"/>
    <xf numFmtId="1" fontId="2" fillId="3" borderId="12" xfId="0" applyNumberFormat="1" applyFont="1" applyFill="1" applyBorder="1" applyAlignment="1">
      <alignment horizontal="center" vertical="center"/>
    </xf>
    <xf numFmtId="0" fontId="2" fillId="3" borderId="14" xfId="0" applyFont="1" applyFill="1" applyBorder="1" applyAlignment="1">
      <alignment horizontal="center" vertical="center"/>
    </xf>
    <xf numFmtId="0" fontId="2" fillId="3" borderId="20" xfId="0" applyFont="1" applyFill="1" applyBorder="1" applyAlignment="1">
      <alignment horizontal="center" vertical="center"/>
    </xf>
    <xf numFmtId="0" fontId="2" fillId="0" borderId="1" xfId="0" applyFont="1" applyBorder="1"/>
    <xf numFmtId="0" fontId="4" fillId="6" borderId="0" xfId="0" applyFont="1" applyFill="1" applyAlignment="1">
      <alignment horizontal="center" vertical="center"/>
    </xf>
    <xf numFmtId="0" fontId="4" fillId="6" borderId="16" xfId="0" applyFont="1" applyFill="1" applyBorder="1" applyAlignment="1">
      <alignment horizontal="center" vertical="center"/>
    </xf>
    <xf numFmtId="0" fontId="7" fillId="0" borderId="0" xfId="0" applyFont="1" applyAlignment="1">
      <alignment vertical="top" wrapText="1"/>
    </xf>
    <xf numFmtId="0" fontId="6" fillId="0" borderId="0" xfId="0" applyFont="1"/>
    <xf numFmtId="0" fontId="3" fillId="5" borderId="0" xfId="0" applyFont="1" applyFill="1"/>
    <xf numFmtId="0" fontId="0" fillId="4" borderId="0" xfId="0" applyFill="1"/>
    <xf numFmtId="0" fontId="2" fillId="2" borderId="1" xfId="0" applyFont="1" applyFill="1" applyBorder="1"/>
    <xf numFmtId="0" fontId="0" fillId="0" borderId="2" xfId="0" applyBorder="1"/>
    <xf numFmtId="0" fontId="3" fillId="5" borderId="0" xfId="0" applyFont="1" applyFill="1" applyAlignment="1">
      <alignment horizontal="left"/>
    </xf>
    <xf numFmtId="0" fontId="0" fillId="4" borderId="0" xfId="0" applyFill="1" applyAlignment="1">
      <alignment horizontal="left"/>
    </xf>
    <xf numFmtId="2" fontId="5" fillId="4" borderId="6" xfId="0" applyNumberFormat="1" applyFont="1" applyFill="1" applyBorder="1"/>
    <xf numFmtId="0" fontId="5" fillId="4" borderId="0" xfId="0" applyFont="1" applyFill="1"/>
    <xf numFmtId="0" fontId="5" fillId="4" borderId="7" xfId="0" applyFont="1" applyFill="1" applyBorder="1"/>
    <xf numFmtId="0" fontId="1" fillId="6" borderId="4" xfId="0" applyFont="1" applyFill="1" applyBorder="1" applyAlignment="1">
      <alignment horizontal="center" vertical="center"/>
    </xf>
    <xf numFmtId="0" fontId="0" fillId="7" borderId="8" xfId="0" applyFill="1" applyBorder="1"/>
    <xf numFmtId="0" fontId="0" fillId="7" borderId="5" xfId="0" applyFill="1" applyBorder="1"/>
    <xf numFmtId="0" fontId="1" fillId="6" borderId="0" xfId="0" applyFont="1" applyFill="1" applyAlignment="1">
      <alignment horizontal="center" vertical="center"/>
    </xf>
    <xf numFmtId="2" fontId="2" fillId="2" borderId="6" xfId="0" applyNumberFormat="1" applyFont="1" applyFill="1" applyBorder="1" applyAlignment="1">
      <alignment horizontal="center" vertical="center"/>
    </xf>
    <xf numFmtId="2" fontId="0" fillId="0" borderId="0" xfId="0" applyNumberFormat="1"/>
    <xf numFmtId="49" fontId="2" fillId="2" borderId="16" xfId="0" applyNumberFormat="1" applyFont="1" applyFill="1" applyBorder="1" applyAlignment="1">
      <alignment horizontal="center" vertical="center"/>
    </xf>
    <xf numFmtId="2" fontId="2" fillId="2" borderId="14" xfId="0" applyNumberFormat="1" applyFont="1" applyFill="1" applyBorder="1" applyAlignment="1">
      <alignment horizontal="center" vertical="center"/>
    </xf>
    <xf numFmtId="2" fontId="0" fillId="0" borderId="14" xfId="0" applyNumberFormat="1" applyBorder="1"/>
    <xf numFmtId="2" fontId="0" fillId="0" borderId="15" xfId="0" applyNumberFormat="1" applyBorder="1"/>
    <xf numFmtId="2" fontId="0" fillId="0" borderId="7" xfId="0" applyNumberFormat="1" applyBorder="1"/>
  </cellXfs>
  <cellStyles count="1">
    <cellStyle name="Normal" xfId="0" builtinId="0"/>
  </cellStyles>
  <dxfs count="1">
    <dxf>
      <fill>
        <patternFill patternType="solid">
          <fgColor rgb="FFD6F1F5"/>
          <bgColor rgb="FFD6F1F5"/>
        </patternFill>
      </fill>
    </dxf>
  </dxfs>
  <tableStyles count="0" defaultTableStyle="TableStyleMedium9" defaultPivotStyle="PivotStyleLight16"/>
  <colors>
    <mruColors>
      <color rgb="FF00CC66"/>
      <color rgb="FF008080"/>
      <color rgb="FF009999"/>
      <color rgb="FF00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7"/>
  <sheetViews>
    <sheetView workbookViewId="0">
      <selection activeCell="B21" sqref="B21"/>
    </sheetView>
  </sheetViews>
  <sheetFormatPr defaultColWidth="8.77734375" defaultRowHeight="14.4" x14ac:dyDescent="0.3"/>
  <cols>
    <col min="1" max="6" width="25" customWidth="1"/>
  </cols>
  <sheetData>
    <row r="1" spans="1:5" ht="18" x14ac:dyDescent="0.35">
      <c r="A1" s="47" t="s">
        <v>64</v>
      </c>
      <c r="B1" s="48"/>
      <c r="C1" s="48"/>
      <c r="D1" s="48"/>
      <c r="E1" s="48"/>
    </row>
    <row r="3" spans="1:5" x14ac:dyDescent="0.3">
      <c r="A3" s="2" t="s">
        <v>27</v>
      </c>
      <c r="B3" s="2" t="s">
        <v>28</v>
      </c>
      <c r="C3" s="2" t="s">
        <v>61</v>
      </c>
      <c r="D3" s="2" t="s">
        <v>29</v>
      </c>
      <c r="E3" s="24"/>
    </row>
    <row r="4" spans="1:5" x14ac:dyDescent="0.3">
      <c r="A4" s="3" t="s">
        <v>30</v>
      </c>
      <c r="B4" s="3">
        <f>COUNTIF(DataInput!$H:$H,"Subjective")</f>
        <v>0</v>
      </c>
      <c r="C4" s="3">
        <v>10</v>
      </c>
      <c r="D4" s="3">
        <f>MAX(C4-B4,0)</f>
        <v>10</v>
      </c>
    </row>
    <row r="5" spans="1:5" x14ac:dyDescent="0.3">
      <c r="A5" s="3" t="s">
        <v>31</v>
      </c>
      <c r="B5" s="3">
        <f>COUNTIF(DataInput!$H:$H,"Cycloplegic retinoscopy")</f>
        <v>0</v>
      </c>
      <c r="C5" s="3">
        <v>10</v>
      </c>
      <c r="D5" s="3">
        <f>MAX(C5-B5,0)</f>
        <v>10</v>
      </c>
    </row>
    <row r="6" spans="1:5" x14ac:dyDescent="0.3">
      <c r="A6" s="3" t="s">
        <v>32</v>
      </c>
      <c r="B6" s="3">
        <f>COUNTIF(DataInput!$H:$H,"Non-cycloplegic retinoscopy")</f>
        <v>0</v>
      </c>
      <c r="C6" s="3">
        <v>10</v>
      </c>
      <c r="D6" s="3">
        <f>MAX(C6-B6,0)</f>
        <v>10</v>
      </c>
    </row>
    <row r="7" spans="1:5" x14ac:dyDescent="0.3">
      <c r="A7" s="38" t="s">
        <v>62</v>
      </c>
      <c r="B7" s="3">
        <f>SUM(B4:B6)</f>
        <v>0</v>
      </c>
      <c r="C7" s="3">
        <f>SUM(C4:C6)</f>
        <v>30</v>
      </c>
      <c r="D7" s="3">
        <f>MAX(C7-B7,0)</f>
        <v>30</v>
      </c>
    </row>
    <row r="10" spans="1:5" ht="18" x14ac:dyDescent="0.35">
      <c r="A10" s="43" t="s">
        <v>33</v>
      </c>
      <c r="B10" s="44"/>
      <c r="C10" s="44"/>
      <c r="D10" s="44"/>
      <c r="E10" s="44"/>
    </row>
    <row r="11" spans="1:5" x14ac:dyDescent="0.3">
      <c r="A11" s="45" t="s">
        <v>34</v>
      </c>
      <c r="B11" s="46"/>
      <c r="D11" s="45" t="s">
        <v>11</v>
      </c>
      <c r="E11" s="46"/>
    </row>
    <row r="12" spans="1:5" x14ac:dyDescent="0.3">
      <c r="A12" s="3" t="s">
        <v>35</v>
      </c>
      <c r="B12" s="3">
        <f>COUNTIF(DataInput!$B:$B,"&lt;=7")</f>
        <v>0</v>
      </c>
      <c r="D12" s="3" t="s">
        <v>36</v>
      </c>
      <c r="E12" s="3">
        <f>COUNTIF(DataInput!$G:$G,"BV Anomalies")</f>
        <v>0</v>
      </c>
    </row>
    <row r="13" spans="1:5" x14ac:dyDescent="0.3">
      <c r="A13" s="3" t="s">
        <v>37</v>
      </c>
      <c r="B13" s="3">
        <f>COUNTIFS(DataInput!$B:$B,"&gt;=8",DataInput!$B:$B,"&lt;=45")</f>
        <v>0</v>
      </c>
      <c r="D13" s="3" t="s">
        <v>38</v>
      </c>
      <c r="E13" s="3">
        <f>COUNTIF(DataInput!$G:$G,"Cataract")</f>
        <v>0</v>
      </c>
    </row>
    <row r="14" spans="1:5" x14ac:dyDescent="0.3">
      <c r="A14" s="3" t="s">
        <v>39</v>
      </c>
      <c r="B14" s="3">
        <f>COUNTIFS(DataInput!$B:$B,"&gt;=46",DataInput!$B:$B,"&lt;=59")</f>
        <v>0</v>
      </c>
      <c r="D14" s="3" t="s">
        <v>40</v>
      </c>
      <c r="E14" s="3">
        <f>COUNTIF(DataInput!$G:$G,"Diabetes")</f>
        <v>0</v>
      </c>
    </row>
    <row r="15" spans="1:5" x14ac:dyDescent="0.3">
      <c r="A15" s="3" t="s">
        <v>41</v>
      </c>
      <c r="B15" s="3">
        <f>COUNTIF(DataInput!$B:$B,"&gt;=60")</f>
        <v>0</v>
      </c>
      <c r="D15" s="3" t="s">
        <v>42</v>
      </c>
      <c r="E15" s="3">
        <f>COUNTIF(DataInput!$G:$G,"Glaucoma")</f>
        <v>0</v>
      </c>
    </row>
    <row r="16" spans="1:5" x14ac:dyDescent="0.3">
      <c r="D16" s="3" t="s">
        <v>43</v>
      </c>
      <c r="E16" s="3">
        <f>COUNTIF(DataInput!$G:$G,"AMD")</f>
        <v>0</v>
      </c>
    </row>
    <row r="17" spans="4:5" x14ac:dyDescent="0.3">
      <c r="D17" s="3" t="s">
        <v>44</v>
      </c>
      <c r="E17" s="3">
        <f>COUNTIF(DataInput!$G:$G,"Other")</f>
        <v>0</v>
      </c>
    </row>
  </sheetData>
  <mergeCells count="4">
    <mergeCell ref="A10:E10"/>
    <mergeCell ref="A11:B11"/>
    <mergeCell ref="D11:E11"/>
    <mergeCell ref="A1:E1"/>
  </mergeCells>
  <conditionalFormatting sqref="D4:D7">
    <cfRule type="cellIs" dxfId="0" priority="1" stopIfTrue="1" operator="greaterThan">
      <formula>0</formula>
    </cfRule>
  </conditionalFormatting>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74D29B-F479-4F5B-9983-989FB79086D9}">
  <dimension ref="A1:A10"/>
  <sheetViews>
    <sheetView tabSelected="1" workbookViewId="0">
      <selection activeCell="A15" sqref="A15"/>
    </sheetView>
  </sheetViews>
  <sheetFormatPr defaultRowHeight="14.4" x14ac:dyDescent="0.3"/>
  <cols>
    <col min="1" max="1" width="129.6640625" customWidth="1"/>
  </cols>
  <sheetData>
    <row r="1" spans="1:1" x14ac:dyDescent="0.3">
      <c r="A1" s="42" t="s">
        <v>66</v>
      </c>
    </row>
    <row r="2" spans="1:1" ht="43.2" x14ac:dyDescent="0.3">
      <c r="A2" s="41" t="s">
        <v>67</v>
      </c>
    </row>
    <row r="3" spans="1:1" x14ac:dyDescent="0.3">
      <c r="A3" s="41"/>
    </row>
    <row r="4" spans="1:1" ht="28.8" x14ac:dyDescent="0.3">
      <c r="A4" s="41" t="s">
        <v>68</v>
      </c>
    </row>
    <row r="5" spans="1:1" x14ac:dyDescent="0.3">
      <c r="A5" s="41"/>
    </row>
    <row r="6" spans="1:1" x14ac:dyDescent="0.3">
      <c r="A6" s="41" t="s">
        <v>69</v>
      </c>
    </row>
    <row r="7" spans="1:1" x14ac:dyDescent="0.3">
      <c r="A7" s="41"/>
    </row>
    <row r="8" spans="1:1" ht="43.2" x14ac:dyDescent="0.3">
      <c r="A8" s="41" t="s">
        <v>70</v>
      </c>
    </row>
    <row r="9" spans="1:1" x14ac:dyDescent="0.3">
      <c r="A9" s="41"/>
    </row>
    <row r="10" spans="1:1" ht="43.2" x14ac:dyDescent="0.3">
      <c r="A10" s="41"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5"/>
  <sheetViews>
    <sheetView workbookViewId="0">
      <pane ySplit="4" topLeftCell="A5" activePane="bottomLeft" state="frozen"/>
      <selection pane="bottomLeft" activeCell="C14" sqref="C14"/>
    </sheetView>
  </sheetViews>
  <sheetFormatPr defaultColWidth="8.77734375" defaultRowHeight="14.4" x14ac:dyDescent="0.3"/>
  <cols>
    <col min="1" max="1" width="24.44140625" style="11" customWidth="1"/>
    <col min="2" max="2" width="18" style="22" customWidth="1"/>
    <col min="3" max="3" width="18" style="6" customWidth="1"/>
    <col min="4" max="4" width="18" customWidth="1"/>
    <col min="5" max="5" width="8.6640625" style="8" bestFit="1" customWidth="1"/>
    <col min="6" max="6" width="18" style="7" customWidth="1"/>
    <col min="7" max="7" width="18" style="8" customWidth="1"/>
    <col min="8" max="8" width="35.6640625" customWidth="1"/>
    <col min="9" max="9" width="35.6640625" style="27" customWidth="1"/>
    <col min="10" max="11" width="18" style="5" customWidth="1"/>
    <col min="12" max="12" width="18" style="22" customWidth="1"/>
    <col min="13" max="13" width="18" style="18" customWidth="1"/>
    <col min="14" max="14" width="18" style="11" customWidth="1"/>
    <col min="15" max="15" width="18" style="5" customWidth="1"/>
    <col min="16" max="16" width="18" style="22" customWidth="1"/>
    <col min="17" max="17" width="18" style="31" customWidth="1"/>
    <col min="18" max="18" width="18" style="22" customWidth="1"/>
    <col min="19" max="19" width="18" style="11" customWidth="1"/>
    <col min="20" max="20" width="18" style="5" customWidth="1"/>
    <col min="21" max="21" width="18" style="22" customWidth="1"/>
    <col min="22" max="22" width="12.109375" style="31" customWidth="1"/>
    <col min="23" max="23" width="11.109375" style="22" customWidth="1"/>
    <col min="24" max="24" width="12" style="22" customWidth="1"/>
    <col min="25" max="25" width="18" style="11" customWidth="1"/>
    <col min="26" max="26" width="18" style="5" customWidth="1"/>
    <col min="27" max="27" width="18" style="22" customWidth="1"/>
    <col min="28" max="28" width="18" style="29" customWidth="1"/>
    <col min="29" max="29" width="18" style="7" customWidth="1"/>
    <col min="30" max="31" width="18" customWidth="1"/>
    <col min="32" max="32" width="18" style="8" customWidth="1"/>
  </cols>
  <sheetData>
    <row r="1" spans="1:32" ht="18.600000000000001" thickBot="1" x14ac:dyDescent="0.4">
      <c r="A1" s="49" t="s">
        <v>65</v>
      </c>
      <c r="B1" s="50"/>
      <c r="C1" s="50"/>
      <c r="D1" s="50"/>
      <c r="E1" s="50"/>
      <c r="F1" s="50"/>
      <c r="G1" s="50"/>
      <c r="H1" s="50"/>
      <c r="I1" s="50"/>
      <c r="J1" s="50"/>
      <c r="K1" s="50"/>
      <c r="L1" s="50"/>
      <c r="M1" s="50"/>
      <c r="N1" s="50"/>
      <c r="O1" s="50"/>
      <c r="P1" s="50"/>
      <c r="Q1" s="50"/>
      <c r="R1" s="50"/>
      <c r="S1" s="50"/>
      <c r="T1" s="50"/>
      <c r="U1" s="50"/>
      <c r="V1" s="50"/>
      <c r="W1" s="50"/>
      <c r="X1" s="50"/>
      <c r="Y1" s="50"/>
      <c r="Z1" s="50"/>
      <c r="AA1" s="50"/>
      <c r="AB1" s="50"/>
      <c r="AC1" s="50"/>
      <c r="AD1" s="50"/>
      <c r="AE1" s="50"/>
      <c r="AF1" s="51"/>
    </row>
    <row r="2" spans="1:32" ht="15" thickTop="1" x14ac:dyDescent="0.3">
      <c r="A2" s="52" t="s">
        <v>45</v>
      </c>
      <c r="B2" s="53"/>
      <c r="C2" s="53"/>
      <c r="D2" s="53"/>
      <c r="E2" s="54"/>
      <c r="F2" s="52" t="s">
        <v>0</v>
      </c>
      <c r="G2" s="54"/>
      <c r="H2" s="39"/>
      <c r="I2" s="40"/>
      <c r="J2" s="55" t="s">
        <v>1</v>
      </c>
      <c r="K2" s="55"/>
      <c r="L2" s="55"/>
      <c r="M2" s="55"/>
      <c r="N2" s="55"/>
      <c r="O2" s="55"/>
      <c r="P2" s="55"/>
      <c r="Q2" s="55"/>
      <c r="R2" s="55"/>
      <c r="S2" s="55"/>
      <c r="T2" s="55"/>
      <c r="U2" s="55"/>
      <c r="V2" s="55"/>
      <c r="W2" s="55"/>
      <c r="X2" s="55"/>
      <c r="Y2" s="55"/>
      <c r="Z2" s="55"/>
      <c r="AA2" s="55"/>
      <c r="AB2" s="55"/>
      <c r="AC2" s="52" t="s">
        <v>2</v>
      </c>
      <c r="AD2" s="53"/>
      <c r="AE2" s="53"/>
      <c r="AF2" s="54"/>
    </row>
    <row r="3" spans="1:32" x14ac:dyDescent="0.3">
      <c r="G3"/>
      <c r="H3" s="27"/>
      <c r="J3" s="59" t="s">
        <v>47</v>
      </c>
      <c r="K3" s="60"/>
      <c r="L3" s="60"/>
      <c r="M3" s="61"/>
      <c r="N3" s="56" t="s">
        <v>49</v>
      </c>
      <c r="O3" s="57"/>
      <c r="P3" s="62"/>
      <c r="Q3" s="56" t="s">
        <v>54</v>
      </c>
      <c r="R3" s="57"/>
      <c r="S3" s="56" t="s">
        <v>3</v>
      </c>
      <c r="T3" s="57"/>
      <c r="U3" s="57"/>
      <c r="V3" s="56" t="s">
        <v>57</v>
      </c>
      <c r="W3" s="57"/>
      <c r="X3" s="57"/>
      <c r="Y3" s="56" t="s">
        <v>4</v>
      </c>
      <c r="Z3" s="57"/>
      <c r="AA3" s="57"/>
      <c r="AB3" s="58" t="s">
        <v>5</v>
      </c>
    </row>
    <row r="4" spans="1:32" x14ac:dyDescent="0.3">
      <c r="A4" s="12" t="s">
        <v>63</v>
      </c>
      <c r="B4" s="25" t="s">
        <v>6</v>
      </c>
      <c r="C4" s="13" t="s">
        <v>7</v>
      </c>
      <c r="D4" s="14" t="s">
        <v>8</v>
      </c>
      <c r="E4" s="15" t="s">
        <v>9</v>
      </c>
      <c r="F4" s="9" t="s">
        <v>10</v>
      </c>
      <c r="G4" s="10" t="s">
        <v>46</v>
      </c>
      <c r="H4" s="36" t="s">
        <v>12</v>
      </c>
      <c r="I4" s="37" t="s">
        <v>48</v>
      </c>
      <c r="J4" s="26" t="s">
        <v>13</v>
      </c>
      <c r="K4" s="4" t="s">
        <v>53</v>
      </c>
      <c r="L4" s="21" t="s">
        <v>14</v>
      </c>
      <c r="M4" s="17" t="s">
        <v>15</v>
      </c>
      <c r="N4" s="16" t="s">
        <v>50</v>
      </c>
      <c r="O4" s="4" t="s">
        <v>52</v>
      </c>
      <c r="P4" s="23" t="s">
        <v>51</v>
      </c>
      <c r="Q4" s="32" t="s">
        <v>55</v>
      </c>
      <c r="R4" s="33" t="s">
        <v>56</v>
      </c>
      <c r="S4" s="16" t="s">
        <v>16</v>
      </c>
      <c r="T4" s="4" t="s">
        <v>17</v>
      </c>
      <c r="U4" s="23" t="s">
        <v>18</v>
      </c>
      <c r="V4" s="35" t="s">
        <v>58</v>
      </c>
      <c r="W4" s="30" t="s">
        <v>59</v>
      </c>
      <c r="X4" s="30" t="s">
        <v>60</v>
      </c>
      <c r="Y4" s="16" t="s">
        <v>19</v>
      </c>
      <c r="Z4" s="4" t="s">
        <v>20</v>
      </c>
      <c r="AA4" s="23" t="s">
        <v>21</v>
      </c>
      <c r="AB4" s="28" t="s">
        <v>22</v>
      </c>
      <c r="AC4" s="19" t="s">
        <v>23</v>
      </c>
      <c r="AD4" s="1" t="s">
        <v>24</v>
      </c>
      <c r="AE4" s="1" t="s">
        <v>25</v>
      </c>
      <c r="AF4" s="20" t="s">
        <v>26</v>
      </c>
    </row>
    <row r="5" spans="1:32" x14ac:dyDescent="0.3">
      <c r="R5" s="34"/>
    </row>
  </sheetData>
  <mergeCells count="12">
    <mergeCell ref="Q3:R3"/>
    <mergeCell ref="V3:X3"/>
    <mergeCell ref="AB3"/>
    <mergeCell ref="J3:M3"/>
    <mergeCell ref="N3:P3"/>
    <mergeCell ref="S3:U3"/>
    <mergeCell ref="Y3:AA3"/>
    <mergeCell ref="A1:AF1"/>
    <mergeCell ref="A2:E2"/>
    <mergeCell ref="F2:G2"/>
    <mergeCell ref="J2:AB2"/>
    <mergeCell ref="AC2:AF2"/>
  </mergeCells>
  <dataValidations count="8">
    <dataValidation type="list" allowBlank="1" showInputMessage="1" showErrorMessage="1" promptTitle="Select from list" prompt="Choose a value" sqref="E5:E501" xr:uid="{00000000-0002-0000-0000-000001000000}">
      <formula1>"RE,LE"</formula1>
    </dataValidation>
    <dataValidation type="list" allowBlank="1" showInputMessage="1" showErrorMessage="1" promptTitle="Select from list" prompt="Choose a value" sqref="F5:F501" xr:uid="{00000000-0002-0000-0000-000002000000}">
      <formula1>"Easy,Moderate,Challenging"</formula1>
    </dataValidation>
    <dataValidation type="list" allowBlank="1" showInputMessage="1" showErrorMessage="1" promptTitle="Select from list" prompt="Choose a value" sqref="G5:G501" xr:uid="{00000000-0002-0000-0000-000003000000}">
      <formula1>"BV Anomalies,Glaucoma,AMD,Diabetes,Nystagmus,Learning disability,Language barrier,Young age,Cataract,Keratoconus,Other"</formula1>
    </dataValidation>
    <dataValidation type="list" allowBlank="1" showInputMessage="1" showErrorMessage="1" promptTitle="Select from list" prompt="Choose a value" sqref="H5:H501" xr:uid="{00000000-0002-0000-0000-000004000000}">
      <formula1>"Subjective,Cycloplegic retinoscopy,Non-cycloplegic retinoscopy"</formula1>
    </dataValidation>
    <dataValidation type="list" allowBlank="1" showInputMessage="1" showErrorMessage="1" promptTitle="Select from list" prompt="Choose a value" sqref="AD5:AD501" xr:uid="{00000000-0002-0000-0000-000006000000}">
      <formula1>"Consultant,Optician,Trust Grade,Registrar,Other"</formula1>
    </dataValidation>
    <dataValidation type="list" allowBlank="1" showInputMessage="1" showErrorMessage="1" promptTitle="Select from list" prompt="Choose a value" sqref="AE5:AE501" xr:uid="{00000000-0002-0000-0000-000007000000}">
      <formula1>"Observed,Assisted,Independent"</formula1>
    </dataValidation>
    <dataValidation type="list" allowBlank="1" showInputMessage="1" showErrorMessage="1" promptTitle="Select from list" prompt="Choose a value" sqref="D2:D3 D5:D1048576" xr:uid="{19377835-E14F-004C-AD6C-788C888DC381}">
      <formula1>"General Clinic,Paeds Clinic,Community,Other"</formula1>
    </dataValidation>
    <dataValidation type="list" allowBlank="1" showInputMessage="1" showErrorMessage="1" promptTitle="Select from list" prompt="Choose a value" sqref="V2:X2 V5:X1048576" xr:uid="{806B4AEF-57CB-2D45-8F57-0BDB71DA4C84}">
      <formula1>"Yes, No"</formula1>
    </dataValidation>
  </dataValidation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Summary</vt:lpstr>
      <vt:lpstr>README</vt:lpstr>
      <vt:lpstr>DataInput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openpyxl</dc:creator>
  <cp:lastModifiedBy>Kim Scrivener</cp:lastModifiedBy>
  <dcterms:created xsi:type="dcterms:W3CDTF">2025-07-12T20:20:50Z</dcterms:created>
  <dcterms:modified xsi:type="dcterms:W3CDTF">2025-08-25T11:45:08Z</dcterms:modified>
</cp:coreProperties>
</file>